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-250330\Desktop\SCOUT\2026\Pendaftaran\"/>
    </mc:Choice>
  </mc:AlternateContent>
  <xr:revisionPtr revIDLastSave="0" documentId="13_ncr:1_{F43056CA-8E2D-42B3-A813-80B1CF3C70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ahan" sheetId="1" r:id="rId1"/>
    <sheet name="Kump" sheetId="2" r:id="rId2"/>
    <sheet name="Pemimpin" sheetId="3" r:id="rId3"/>
    <sheet name="Kelana" sheetId="4" r:id="rId4"/>
    <sheet name="Borang" sheetId="5" r:id="rId5"/>
    <sheet name="Data" sheetId="6" state="hidden" r:id="rId6"/>
    <sheet name="Sheet1" sheetId="7" state="hidden" r:id="rId7"/>
  </sheets>
  <definedNames>
    <definedName name="Alamat_1">Kump!$C$11</definedName>
    <definedName name="Alamat_2">Kump!$C$12</definedName>
    <definedName name="Alamat_3">Kump!$C$13</definedName>
    <definedName name="Bandar">Kump!$C$15</definedName>
    <definedName name="Daerah">Sheet1!$A$1:$A$7</definedName>
    <definedName name="DaftarTahunLepas">Sheet1!$A$19:$A$20</definedName>
    <definedName name="Emel_Kump">Kump!$C$18</definedName>
    <definedName name="Faks_Kump">Kump!$C$25</definedName>
    <definedName name="JantinaList">Data!$A$7:$A$8</definedName>
    <definedName name="JenisDaftarList">Data!$A$66:$A$67</definedName>
    <definedName name="JumlahYuran">Borang!$R$30</definedName>
    <definedName name="KaedahBayarList">Data!$A$41:$A$45</definedName>
    <definedName name="KeturunanList">Data!$A$12:$A$17</definedName>
    <definedName name="Nama_Sek">Kump!$C$10</definedName>
    <definedName name="Negeri">Kump!$C$16</definedName>
    <definedName name="Negeri_List">Data!$A$48:$A$63</definedName>
    <definedName name="NegeriList">Data!$A$48:$A$63</definedName>
    <definedName name="No_DaftarKump">Kump!$C$32</definedName>
    <definedName name="No_Kump">Kump!$C$7</definedName>
    <definedName name="Pangkat">Sheet1!$A$12:$A$15</definedName>
    <definedName name="PANGKAT1">Pemimpin!$L$14:$L$53</definedName>
    <definedName name="PemimpinJantina">Pemimpin!$E$14:$E$53</definedName>
    <definedName name="PemimpinKaum">Pemimpin!$F$14:$F$53</definedName>
    <definedName name="PengakapJantina">Kelana!$E$14:$E$113</definedName>
    <definedName name="PengakapKaum">Kelana!$F$14:$F$113</definedName>
    <definedName name="Poskod">Kump!$C$14</definedName>
    <definedName name="PPM_Daerah">Kump!$C$8</definedName>
    <definedName name="PPM_DaftarTahunLepas">Kump!$C$31</definedName>
    <definedName name="PPM_Negeri">Kump!$C$9</definedName>
    <definedName name="PPMDaerahList">Data!$A$21:$A$37</definedName>
    <definedName name="PPMNegeriList">Data!$A$21:$A$38</definedName>
    <definedName name="_xlnm.Print_Area" localSheetId="4">Borang!$A$1:$S$46</definedName>
    <definedName name="_xlnm.Print_Area" localSheetId="3">Kelana!$A$1:$K$113</definedName>
    <definedName name="_xlnm.Print_Area" localSheetId="1">Kump!$B$1:$D$42</definedName>
    <definedName name="_xlnm.Print_Titles" localSheetId="3">Kelana!$13:$13</definedName>
    <definedName name="_xlnm.Print_Titles" localSheetId="2">Pemimpin!$13:$13</definedName>
    <definedName name="Tel_Kump">Kump!$C$17</definedName>
    <definedName name="Z_D9EA3246_7C78_4891_BAB3_776526ADD708_.wvu.Cols" localSheetId="3" hidden="1">Kelana!$H:$K</definedName>
    <definedName name="Z_D9EA3246_7C78_4891_BAB3_776526ADD708_.wvu.Cols" localSheetId="2" hidden="1">Pemimpin!$H:$K</definedName>
    <definedName name="Z_D9EA3246_7C78_4891_BAB3_776526ADD708_.wvu.PrintArea" localSheetId="1" hidden="1">Kump!$B$1:$D$42</definedName>
    <definedName name="Z_D9EA3246_7C78_4891_BAB3_776526ADD708_.wvu.PrintTitles" localSheetId="3" hidden="1">Kelana!$13:$13</definedName>
    <definedName name="Z_D9EA3246_7C78_4891_BAB3_776526ADD708_.wvu.PrintTitles" localSheetId="2" hidden="1">Pemimpin!$13:$13</definedName>
  </definedNames>
  <calcPr calcId="191029"/>
  <customWorkbookViews>
    <customWorkbookView name="Kok Nian - Personal View" guid="{D9EA3246-7C78-4891-BAB3-776526ADD708}" mergeInterval="0" personalView="1" maximized="1" xWindow="1" yWindow="1" windowWidth="1276" windowHeight="55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5" l="1"/>
  <c r="M25" i="5"/>
  <c r="L25" i="5"/>
  <c r="M27" i="5"/>
  <c r="L27" i="5"/>
  <c r="K27" i="5"/>
  <c r="J27" i="5"/>
  <c r="I27" i="5"/>
  <c r="H27" i="5"/>
  <c r="G27" i="5"/>
  <c r="F27" i="5"/>
  <c r="M26" i="5"/>
  <c r="L26" i="5"/>
  <c r="K26" i="5"/>
  <c r="J26" i="5"/>
  <c r="I26" i="5"/>
  <c r="H26" i="5"/>
  <c r="G26" i="5"/>
  <c r="F26" i="5"/>
  <c r="K25" i="5"/>
  <c r="J25" i="5"/>
  <c r="I25" i="5"/>
  <c r="H25" i="5"/>
  <c r="G25" i="5"/>
  <c r="F25" i="5"/>
  <c r="F28" i="5"/>
  <c r="G8" i="4"/>
  <c r="G7" i="4"/>
  <c r="G6" i="4"/>
  <c r="G5" i="4"/>
  <c r="G4" i="4"/>
  <c r="G3" i="4"/>
  <c r="E4" i="4"/>
  <c r="E3" i="4"/>
  <c r="E5" i="4" s="1"/>
  <c r="D6" i="4" s="1"/>
  <c r="E8" i="5"/>
  <c r="M8" i="5"/>
  <c r="R8" i="5"/>
  <c r="E10" i="5"/>
  <c r="E12" i="5"/>
  <c r="P12" i="5"/>
  <c r="E16" i="5"/>
  <c r="E17" i="5"/>
  <c r="P17" i="5"/>
  <c r="E18" i="5"/>
  <c r="E20" i="5"/>
  <c r="H20" i="5"/>
  <c r="P20" i="5"/>
  <c r="G28" i="5"/>
  <c r="H28" i="5"/>
  <c r="I28" i="5"/>
  <c r="J28" i="5"/>
  <c r="K28" i="5"/>
  <c r="L28" i="5"/>
  <c r="M28" i="5"/>
  <c r="E3" i="3"/>
  <c r="G3" i="3"/>
  <c r="E4" i="3"/>
  <c r="G4" i="3"/>
  <c r="G5" i="3"/>
  <c r="G6" i="3"/>
  <c r="G7" i="3"/>
  <c r="G8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2" i="3"/>
  <c r="I52" i="3"/>
  <c r="J52" i="3"/>
  <c r="K52" i="3"/>
  <c r="H53" i="3"/>
  <c r="I53" i="3"/>
  <c r="J53" i="3"/>
  <c r="K53" i="3"/>
  <c r="G9" i="4" l="1"/>
  <c r="D8" i="4" s="1"/>
  <c r="O25" i="5"/>
  <c r="N25" i="5"/>
  <c r="O27" i="5"/>
  <c r="N27" i="5"/>
  <c r="O26" i="5"/>
  <c r="N26" i="5"/>
  <c r="J29" i="5"/>
  <c r="E5" i="3"/>
  <c r="D6" i="3" s="1"/>
  <c r="N28" i="5"/>
  <c r="G29" i="5"/>
  <c r="F29" i="5"/>
  <c r="G9" i="3"/>
  <c r="D8" i="3" s="1"/>
  <c r="K29" i="5"/>
  <c r="O28" i="5"/>
  <c r="M29" i="5"/>
  <c r="L29" i="5"/>
  <c r="H29" i="5"/>
  <c r="I29" i="5"/>
  <c r="P25" i="5" l="1"/>
  <c r="P26" i="5"/>
  <c r="R26" i="5" s="1"/>
  <c r="P27" i="5"/>
  <c r="R27" i="5" s="1"/>
  <c r="O29" i="5"/>
  <c r="N29" i="5"/>
  <c r="P28" i="5"/>
  <c r="R28" i="5" s="1"/>
  <c r="R25" i="5" l="1"/>
  <c r="R30" i="5" s="1"/>
  <c r="P29" i="5"/>
  <c r="C37" i="2" l="1"/>
</calcChain>
</file>

<file path=xl/sharedStrings.xml><?xml version="1.0" encoding="utf-8"?>
<sst xmlns="http://schemas.openxmlformats.org/spreadsheetml/2006/main" count="428" uniqueCount="307">
  <si>
    <t>PPM Daerah :</t>
  </si>
  <si>
    <t>PPM Negeri :</t>
  </si>
  <si>
    <t>NO. K.P.</t>
  </si>
  <si>
    <t>JANTINA</t>
  </si>
  <si>
    <t>Kadazan</t>
  </si>
  <si>
    <t>Cina</t>
  </si>
  <si>
    <t>TARIKH LAHIR</t>
  </si>
  <si>
    <t>Lelaki</t>
  </si>
  <si>
    <t>Perempuan</t>
  </si>
  <si>
    <t>KETURUNAN</t>
  </si>
  <si>
    <t>Version</t>
  </si>
  <si>
    <t>Date</t>
  </si>
  <si>
    <t>&lt;&lt;&lt; Begin Parameter &gt;&gt;&gt;</t>
  </si>
  <si>
    <t>Jantina</t>
  </si>
  <si>
    <t>LELAKI</t>
  </si>
  <si>
    <t>PEREMPUAN</t>
  </si>
  <si>
    <t>Keturunan</t>
  </si>
  <si>
    <t>MELAYU</t>
  </si>
  <si>
    <t>CINA</t>
  </si>
  <si>
    <t>INDIA</t>
  </si>
  <si>
    <t>KADAZAN</t>
  </si>
  <si>
    <t>DAYAK</t>
  </si>
  <si>
    <t>LAIN-LAIN</t>
  </si>
  <si>
    <t>JOHOR</t>
  </si>
  <si>
    <t>MELAKA</t>
  </si>
  <si>
    <t>KEDAH</t>
  </si>
  <si>
    <t>KELANTAN</t>
  </si>
  <si>
    <t>TERENGGANU</t>
  </si>
  <si>
    <t>W.P. LABUAN</t>
  </si>
  <si>
    <t>PULAU PINANG</t>
  </si>
  <si>
    <t>SABAH</t>
  </si>
  <si>
    <t>SARAWAK</t>
  </si>
  <si>
    <t>K.L.K.M.</t>
  </si>
  <si>
    <t>K.L.M.</t>
  </si>
  <si>
    <t>PERLIS</t>
  </si>
  <si>
    <t>PAHANG</t>
  </si>
  <si>
    <t>SELANGOR</t>
  </si>
  <si>
    <t>PERAK</t>
  </si>
  <si>
    <t>W.P. K. LUMPUR</t>
  </si>
  <si>
    <t>NEG. SEMBILAN</t>
  </si>
  <si>
    <t>Melayu</t>
  </si>
  <si>
    <t>India</t>
  </si>
  <si>
    <t>Dayak</t>
  </si>
  <si>
    <t>Lain-lain</t>
  </si>
  <si>
    <t>JUMLAH</t>
  </si>
  <si>
    <t>SENARAI NAMA</t>
  </si>
  <si>
    <t>BIL</t>
  </si>
  <si>
    <t>IBU PEJABAT</t>
  </si>
  <si>
    <t>PPM Negeri</t>
  </si>
  <si>
    <t>Tarikh Pembayaran :</t>
  </si>
  <si>
    <t>No. Rujukan Pembayaran :</t>
  </si>
  <si>
    <t>Kaedah Pembayaran :</t>
  </si>
  <si>
    <t>Kaedah Pembayaran</t>
  </si>
  <si>
    <t>MAKLUMAT PEMBAYARAN YURAN</t>
  </si>
  <si>
    <t>Jumlah Bayaran :</t>
  </si>
  <si>
    <t>&lt;&lt; Previous</t>
  </si>
  <si>
    <t>Next &gt;&gt;</t>
  </si>
  <si>
    <t>NAMA PENUH (HURUF BESAR, SEPERTI DALAM K.P.)</t>
  </si>
  <si>
    <t>PERSEKUTUAN PENGAKAP MALAYSIA</t>
  </si>
  <si>
    <t>Bandar :</t>
  </si>
  <si>
    <t>Negeri :</t>
  </si>
  <si>
    <t>Poskod :</t>
  </si>
  <si>
    <t>PENYATA LENGKAP YURAN DAN PERANGKAAN AHLI</t>
  </si>
  <si>
    <t>Caw. PPM Negeri :</t>
  </si>
  <si>
    <t>L</t>
  </si>
  <si>
    <t>P</t>
  </si>
  <si>
    <t>JUMLAH AHLI</t>
  </si>
  <si>
    <t>PERANGKAAN AHLI</t>
  </si>
  <si>
    <t>RM</t>
  </si>
  <si>
    <t>JUMLAH BESAR</t>
  </si>
  <si>
    <t>KADAR YURAN</t>
  </si>
  <si>
    <t>JUMLAH PUNGUTAN</t>
  </si>
  <si>
    <t>YURAN</t>
  </si>
  <si>
    <t>JUMLAH KESELURUHAN</t>
  </si>
  <si>
    <t>(tandakan √ dalam petak yang dipilih)</t>
  </si>
  <si>
    <t xml:space="preserve">        JUMLAH</t>
  </si>
  <si>
    <t>Cek / Bank Draf (No: …………………………………….)</t>
  </si>
  <si>
    <t>Tarikh :</t>
  </si>
  <si>
    <t>Cop:</t>
  </si>
  <si>
    <t>No. Pendaftaran :</t>
  </si>
  <si>
    <t>Nama Sekolah / Maktab / Universiti / Kumpulan :</t>
  </si>
  <si>
    <t>Alamat :</t>
  </si>
  <si>
    <t>Negeri</t>
  </si>
  <si>
    <t>W.P. PUTRAJAYA</t>
  </si>
  <si>
    <t xml:space="preserve">Bandar : </t>
  </si>
  <si>
    <t>No. Tel :</t>
  </si>
  <si>
    <t>Jenis Pendaftaran</t>
  </si>
  <si>
    <t>Jenis Pendaftaran :</t>
  </si>
  <si>
    <t>PEMBAHARUAN</t>
  </si>
  <si>
    <t>PENDAFTARAN BARU</t>
  </si>
  <si>
    <t>AHLI PENGAKAP KELANA</t>
  </si>
  <si>
    <t>PPM-2(B)</t>
  </si>
  <si>
    <t xml:space="preserve">Prosedur &amp; Panduan terkini boleh didapati di 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</si>
  <si>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</si>
  <si>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</si>
  <si>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</si>
  <si>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</si>
  <si>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</si>
  <si>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</si>
  <si>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</si>
  <si>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</si>
  <si>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</si>
  <si>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</si>
  <si>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(A) ARAHAN</t>
  </si>
  <si>
    <t>Sila lengkapkan helaian ini dengan maklumat kumpulan dan maklumat pembayaran yuran :</t>
  </si>
  <si>
    <t>Isi PPM Daerah dimana Kumpulan didaftarkan.</t>
  </si>
  <si>
    <t>Poskod</t>
  </si>
  <si>
    <t>Bandar</t>
  </si>
  <si>
    <t xml:space="preserve">Bagi kumpulan sedia ada yang memperbaharui pendaftaran ahli, </t>
  </si>
  <si>
    <t>Bagi kumpulan baru yang belum pernah berdaftar, biarkan kosong.</t>
  </si>
  <si>
    <t>MAKLUMAT PEMBAYARAN</t>
  </si>
  <si>
    <t>Pilih Jenis Pendaftaran, sama ada PEMBAHARUAN atau PENDAFTARAN BARU. </t>
  </si>
  <si>
    <t>Pendaftaran baru adalah untuk kumpulan baru yang mendaftar untuk kali pertama.</t>
  </si>
  <si>
    <t>Jumlah Bayaran</t>
  </si>
  <si>
    <t xml:space="preserve">Isi jumlah bayaran yang dibuat. Amaun ini dipetik dari borang </t>
  </si>
  <si>
    <t>Tarikh Pembayaran</t>
  </si>
  <si>
    <t>Tarikh pembayaran dibuat</t>
  </si>
  <si>
    <t>No. Rujukan Pembayaran</t>
  </si>
  <si>
    <t>Isikan No. Rujukan Pembayaran yang didapati dari Resit/Slip Deposit</t>
  </si>
  <si>
    <t>No. Cek</t>
  </si>
  <si>
    <t xml:space="preserve">Sekiranya pembayaran dibuat melalui cek, sila isikan nama bank dan </t>
  </si>
  <si>
    <t>nombor cek tersebut.</t>
  </si>
  <si>
    <t xml:space="preserve">Sila lengkapkan helaian ini dengan maklumat semua Pemimpin, </t>
  </si>
  <si>
    <t>Isikan nama seperti dalam Kad Pengenalan, dengan menggunakan HURUF BESAR.</t>
  </si>
  <si>
    <t>No. K.P.</t>
  </si>
  <si>
    <t xml:space="preserve">Isikan Nombor Kad Pengenalan / Nombor Polis / Nombor Tentera / Passport. </t>
  </si>
  <si>
    <t>Jangan masukkan jarak atau sengkang.</t>
  </si>
  <si>
    <t>Pilih Jantina dari senarai, sama ada Lelaki atau Perempuan.</t>
  </si>
  <si>
    <t>Pilih Keturunan dari senarai. Jika tidak disenaraikan, pilih Lain-Lain.</t>
  </si>
  <si>
    <t>Tarikh Lahir</t>
  </si>
  <si>
    <t>Isikan tarikh lahir.</t>
  </si>
  <si>
    <t>Sila lengkapkan helaian ini dengan maklumat semua ahli pengakap.</t>
  </si>
  <si>
    <t>1)     </t>
  </si>
  <si>
    <t>Nama Penuh</t>
  </si>
  <si>
    <t>dengan menggunakan HURUF BESAR.</t>
  </si>
  <si>
    <t>2)     </t>
  </si>
  <si>
    <t>Isikan tarikh lahir ahli.</t>
  </si>
  <si>
    <t>~~~ TAMAT ~~~</t>
  </si>
  <si>
    <r>
      <t>Anda boleh klik </t>
    </r>
    <r>
      <rPr>
        <b/>
        <sz val="11"/>
        <color indexed="12"/>
        <rFont val="Arial"/>
        <family val="2"/>
      </rPr>
      <t>&lt;&lt; Previous</t>
    </r>
    <r>
      <rPr>
        <sz val="11"/>
        <color indexed="8"/>
        <rFont val="Arial"/>
        <family val="2"/>
      </rPr>
      <t xml:space="preserve"> untuk ke helaian sebelumnya, </t>
    </r>
  </si>
  <si>
    <r>
      <t>atau klik </t>
    </r>
    <r>
      <rPr>
        <b/>
        <sz val="11"/>
        <color indexed="12"/>
        <rFont val="Arial"/>
        <family val="2"/>
      </rPr>
      <t>Next &gt;&gt;</t>
    </r>
    <r>
      <rPr>
        <sz val="11"/>
        <color indexed="8"/>
        <rFont val="Arial"/>
        <family val="2"/>
      </rPr>
      <t> untuk ke helaian seterusnya.</t>
    </r>
  </si>
  <si>
    <r>
      <t> </t>
    </r>
    <r>
      <rPr>
        <b/>
        <sz val="12"/>
        <color indexed="8"/>
        <rFont val="Arial"/>
        <family val="2"/>
      </rPr>
      <t>PPM Daerah</t>
    </r>
  </si>
  <si>
    <r>
      <t> </t>
    </r>
    <r>
      <rPr>
        <b/>
        <sz val="12"/>
        <color indexed="8"/>
        <rFont val="Arial"/>
        <family val="2"/>
      </rPr>
      <t>Nama Penuh</t>
    </r>
  </si>
  <si>
    <t>BAGI PENDAFTARAN KREW KELANA</t>
  </si>
  <si>
    <r>
      <t xml:space="preserve">PPM-2(B) – </t>
    </r>
    <r>
      <rPr>
        <i/>
        <sz val="11"/>
        <rFont val="Arial"/>
        <family val="2"/>
      </rPr>
      <t>Penyata Lengkap Yuran dan Perangkaan Ahli.</t>
    </r>
  </si>
  <si>
    <t>Isikan nama seperti dalam Kad Pengenalan / Passport, </t>
  </si>
  <si>
    <t>Isikan Nombor Kad Pengenalan / Passport.</t>
  </si>
  <si>
    <t xml:space="preserve">(C) PEMIMPIN – [SENARAI NAMA PEMIMPIN / PEN. PEMIMPIN </t>
  </si>
  <si>
    <t>E-mel :</t>
  </si>
  <si>
    <t>11)</t>
  </si>
  <si>
    <t>12)</t>
  </si>
  <si>
    <t>Telefon</t>
  </si>
  <si>
    <t>Alamat</t>
  </si>
  <si>
    <t>012-4452251</t>
  </si>
  <si>
    <t>012-4100545</t>
  </si>
  <si>
    <t>019-4708009</t>
  </si>
  <si>
    <t>012-4898778</t>
  </si>
  <si>
    <t>email</t>
  </si>
  <si>
    <t>4-G-3, Taman Sri Indah, Tkt. Sri Genting, 11000 Balik Pulau.</t>
  </si>
  <si>
    <t>SJKC Sin Ya, 14000 Bukit Mertajam</t>
  </si>
  <si>
    <t>SMK Bagan Jaya, 13400 Butterworth</t>
  </si>
  <si>
    <t>230, Jalan Dato Kramat, 10150 Pulau Pinang.</t>
  </si>
  <si>
    <t>jotajoti@hotmail.com</t>
  </si>
  <si>
    <t>rozhan_3090@yahoo.com</t>
  </si>
  <si>
    <t>penanggtsscout@gmail.com</t>
  </si>
  <si>
    <t>Maklumat Pesuruhjaya Daerah</t>
  </si>
  <si>
    <r>
      <t xml:space="preserve">Daerah </t>
    </r>
    <r>
      <rPr>
        <sz val="10"/>
        <color indexed="36"/>
        <rFont val="Arial"/>
        <family val="2"/>
      </rPr>
      <t>Bukit Mertajam</t>
    </r>
    <r>
      <rPr>
        <sz val="10"/>
        <rFont val="Arial"/>
        <family val="2"/>
      </rPr>
      <t xml:space="preserve"> - En Tan Sow Sung</t>
    </r>
  </si>
  <si>
    <r>
      <t>Daerah</t>
    </r>
    <r>
      <rPr>
        <sz val="10"/>
        <color indexed="36"/>
        <rFont val="Arial"/>
        <family val="2"/>
      </rPr>
      <t xml:space="preserve"> Butterworth</t>
    </r>
    <r>
      <rPr>
        <sz val="10"/>
        <rFont val="Arial"/>
        <family val="2"/>
      </rPr>
      <t xml:space="preserve"> - En Mohammad Sabhi Bin Othman</t>
    </r>
  </si>
  <si>
    <r>
      <t xml:space="preserve">Daerah </t>
    </r>
    <r>
      <rPr>
        <sz val="10"/>
        <color indexed="36"/>
        <rFont val="Arial"/>
        <family val="2"/>
      </rPr>
      <t>Georgetown (Selatan)</t>
    </r>
    <r>
      <rPr>
        <sz val="10"/>
        <rFont val="Arial"/>
        <family val="2"/>
      </rPr>
      <t xml:space="preserve"> - En Oi Siou Hean</t>
    </r>
  </si>
  <si>
    <t>PANGKAT</t>
  </si>
  <si>
    <t>Pendaftaran Tahun Lepas</t>
  </si>
  <si>
    <t>http://penangscout.org/daftar</t>
  </si>
  <si>
    <t>↓↓↓</t>
  </si>
  <si>
    <r>
      <t xml:space="preserve">Kumpulkan borang </t>
    </r>
    <r>
      <rPr>
        <b/>
        <sz val="11"/>
        <rFont val="Arial"/>
        <family val="2"/>
      </rPr>
      <t>PPM-1(A)</t>
    </r>
    <r>
      <rPr>
        <sz val="11"/>
        <rFont val="Arial"/>
        <family val="2"/>
      </rPr>
      <t xml:space="preserve"> yang telah siap diisi.</t>
    </r>
  </si>
  <si>
    <r>
      <t xml:space="preserve">Muat turun fail </t>
    </r>
    <r>
      <rPr>
        <i/>
        <sz val="11"/>
        <rFont val="Arial"/>
        <family val="2"/>
      </rPr>
      <t>Microsoft® Excel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PPM-2</t>
    </r>
    <r>
      <rPr>
        <sz val="11"/>
        <rFont val="Arial"/>
        <family val="2"/>
      </rPr>
      <t>.</t>
    </r>
  </si>
  <si>
    <t>Log-in ke http://penangscout.org/daftar/e-daftar, isikan butiran yang dikehendaki serta muat-naik (upload) file PPM-2 yang telah dilengkapkan ini.</t>
  </si>
  <si>
    <r>
      <t xml:space="preserve">Borang ini hendaklah diisi dengan menggunakan </t>
    </r>
    <r>
      <rPr>
        <b/>
        <sz val="11"/>
        <rFont val="Arial"/>
        <family val="2"/>
      </rPr>
      <t xml:space="preserve">HURUF BESAR. </t>
    </r>
  </si>
  <si>
    <r>
      <t xml:space="preserve">Selepas borang </t>
    </r>
    <r>
      <rPr>
        <b/>
        <sz val="11"/>
        <rFont val="Arial"/>
        <family val="2"/>
      </rPr>
      <t>PPM-2(B)</t>
    </r>
    <r>
      <rPr>
        <sz val="11"/>
        <rFont val="Arial"/>
        <family val="2"/>
      </rPr>
      <t xml:space="preserve"> dilengkapkan, Pemimpin dikehendaki menyimpan File PPM-2(B) dalam komputer</t>
    </r>
  </si>
  <si>
    <t>MAKLUMAT KREW</t>
  </si>
  <si>
    <t>Huruf Krew :</t>
  </si>
  <si>
    <t>Alamat Krew:</t>
  </si>
  <si>
    <t>(B) KREW – [MAKLUMAT KREW]</t>
  </si>
  <si>
    <r>
      <t>  </t>
    </r>
    <r>
      <rPr>
        <b/>
        <sz val="12"/>
        <color indexed="8"/>
        <rFont val="Arial"/>
        <family val="2"/>
      </rPr>
      <t>Huruf Krew</t>
    </r>
  </si>
  <si>
    <t>Isi Huruf Krew.</t>
  </si>
  <si>
    <t>Isi alamat surat-menyurat terkini krew.</t>
  </si>
  <si>
    <t>Isi Poskod untuk alamat krew.</t>
  </si>
  <si>
    <t>Isi Bandar untuk alamat krew (jika berkenaan).</t>
  </si>
  <si>
    <t>Isi Negeri untuk alamat krew.</t>
  </si>
  <si>
    <t>isikan No.Pendaftaran Krew.</t>
  </si>
  <si>
    <t>No. Pendaftaran Krew</t>
  </si>
  <si>
    <t xml:space="preserve">       / AHLI JAWATANKUASA KREW]</t>
  </si>
  <si>
    <t>Penolong Pemimpin dan Ahli Jawatankuasa Krew.</t>
  </si>
  <si>
    <r>
      <t xml:space="preserve">Daerah </t>
    </r>
    <r>
      <rPr>
        <sz val="10"/>
        <color indexed="36"/>
        <rFont val="Arial"/>
        <family val="2"/>
      </rPr>
      <t>Bayan Lepas</t>
    </r>
    <r>
      <rPr>
        <sz val="10"/>
        <rFont val="Arial"/>
        <family val="2"/>
      </rPr>
      <t xml:space="preserve"> - En Mohd Hafife Bin Abdul Halim</t>
    </r>
  </si>
  <si>
    <t>017-4689242</t>
  </si>
  <si>
    <t>D/A Unit Kokurikulum, Jabatan Pendidikan Pulau Pinang, Jalan Bukit Gambir, 11700 Pulau Pinang</t>
  </si>
  <si>
    <r>
      <t xml:space="preserve">Daerah </t>
    </r>
    <r>
      <rPr>
        <sz val="10"/>
        <color indexed="36"/>
        <rFont val="Arial"/>
        <family val="2"/>
      </rPr>
      <t>Balik Pulau -</t>
    </r>
    <r>
      <rPr>
        <sz val="10"/>
        <rFont val="Arial"/>
        <family val="2"/>
      </rPr>
      <t xml:space="preserve"> En Rozhan Bin Hj Yahaya</t>
    </r>
  </si>
  <si>
    <t>PERSEKUTUAN PENGAKAP MALAYSIA NEGERI PULAU PINANG</t>
  </si>
  <si>
    <t>AHLI BIASA</t>
  </si>
  <si>
    <t>PEMIMPIN</t>
  </si>
  <si>
    <t>PEN. PEMIMPIN</t>
  </si>
  <si>
    <t>BALIK PULAU</t>
  </si>
  <si>
    <t>BAYAN LEPAS</t>
  </si>
  <si>
    <t>BUKIT MERTAJAM</t>
  </si>
  <si>
    <t>BUTTERWORTH</t>
  </si>
  <si>
    <t>GEORGETOWN (UTARA)</t>
  </si>
  <si>
    <t>NIBONG TEBAL</t>
  </si>
  <si>
    <t>YA</t>
  </si>
  <si>
    <t>TIDAK</t>
  </si>
  <si>
    <t>9m2mso@gmail.com</t>
  </si>
  <si>
    <t>Pilih Kaedah Pembayaran, sama ada Kaunter Maybank/ATM Maybank/ATM Cek Maybank/Maybank2U/Transaksi Atas Talian</t>
  </si>
  <si>
    <r>
      <t xml:space="preserve">Isikan fail </t>
    </r>
    <r>
      <rPr>
        <i/>
        <sz val="11"/>
        <rFont val="Arial"/>
        <family val="2"/>
      </rPr>
      <t>Microsoft® Excel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PPM-2(A) </t>
    </r>
    <r>
      <rPr>
        <sz val="11"/>
        <rFont val="Arial"/>
        <family val="2"/>
      </rPr>
      <t xml:space="preserve">dengan maklumat ahli yang dikumpul dari borang </t>
    </r>
    <r>
      <rPr>
        <b/>
        <sz val="11"/>
        <rFont val="Arial"/>
        <family val="2"/>
      </rPr>
      <t>PPM-1(A) &amp; (B)</t>
    </r>
    <r>
      <rPr>
        <sz val="11"/>
        <rFont val="Arial"/>
        <family val="2"/>
      </rPr>
      <t>.</t>
    </r>
  </si>
  <si>
    <t>Selepas anda telah daftar, anda akan terima satu emel pengesahan secara automatik daripada sistem, sila simpan emel tersebut untuk rekod dan salinan anda. (Jika tidak terima, sila semak Spam/Junk Folder)</t>
  </si>
  <si>
    <t>Maklumat Pesuruhjaya daerah masing-masing untuk dirujuk jika perlu:</t>
  </si>
  <si>
    <r>
      <t xml:space="preserve">Muat turun borang </t>
    </r>
    <r>
      <rPr>
        <b/>
        <sz val="11"/>
        <rFont val="Arial"/>
        <family val="2"/>
      </rPr>
      <t>PPM-1(B)</t>
    </r>
    <r>
      <rPr>
        <sz val="11"/>
        <rFont val="Arial"/>
        <family val="2"/>
      </rPr>
      <t>.</t>
    </r>
  </si>
  <si>
    <r>
      <t xml:space="preserve">Cetak dan agihkan borang </t>
    </r>
    <r>
      <rPr>
        <b/>
        <sz val="11"/>
        <rFont val="Arial"/>
        <family val="2"/>
      </rPr>
      <t>PPM-1(B)</t>
    </r>
    <r>
      <rPr>
        <sz val="11"/>
        <rFont val="Arial"/>
        <family val="2"/>
      </rPr>
      <t xml:space="preserve"> kepada ahli Pengakap Kelana untuk diisi. Dan </t>
    </r>
    <r>
      <rPr>
        <b/>
        <sz val="11"/>
        <rFont val="Arial"/>
        <family val="2"/>
      </rPr>
      <t xml:space="preserve">PPM-1(B) </t>
    </r>
    <r>
      <rPr>
        <sz val="11"/>
        <rFont val="Arial"/>
        <family val="2"/>
      </rPr>
      <t>untuk Pemimpin Pengakap</t>
    </r>
  </si>
  <si>
    <r>
      <t xml:space="preserve">PANDUAN MENGISI FAIL </t>
    </r>
    <r>
      <rPr>
        <b/>
        <i/>
        <sz val="14"/>
        <rFont val="Arial"/>
        <family val="2"/>
      </rPr>
      <t>MICROSOFT® EXCEL</t>
    </r>
    <r>
      <rPr>
        <b/>
        <sz val="14"/>
        <rFont val="Arial"/>
        <family val="2"/>
      </rPr>
      <t xml:space="preserve"> PPM-2(B) </t>
    </r>
  </si>
  <si>
    <r>
      <t xml:space="preserve">Panduan ini merujuk kepada Bahagian/Helaian di dalam fail </t>
    </r>
    <r>
      <rPr>
        <i/>
        <sz val="11"/>
        <rFont val="Arial"/>
        <family val="2"/>
      </rPr>
      <t>Microsoft® Excel</t>
    </r>
    <r>
      <rPr>
        <b/>
        <sz val="11"/>
        <rFont val="Arial"/>
        <family val="2"/>
      </rPr>
      <t xml:space="preserve"> PPM-2(B)</t>
    </r>
    <r>
      <rPr>
        <sz val="11"/>
        <rFont val="Arial"/>
        <family val="2"/>
      </rPr>
      <t>.</t>
    </r>
  </si>
  <si>
    <t>(E) BORANG – [PPM-2(B)]</t>
  </si>
  <si>
    <t>KAUNTER MAYBANK</t>
  </si>
  <si>
    <t>ATM MAYBANK</t>
  </si>
  <si>
    <t>CEK / ATM CEK MAYBANK</t>
  </si>
  <si>
    <t>MAYBANK2U</t>
  </si>
  <si>
    <t>TRANSAKSI ATAS-TALIAN</t>
  </si>
  <si>
    <t>No. Cek :</t>
  </si>
  <si>
    <t>MAKLUMAT KREW/GUILD</t>
  </si>
  <si>
    <t>PEMIMPIN / PEN. PEMIMPIN / AHLI JAWATANKUASA KREW/GUILD</t>
  </si>
  <si>
    <r>
      <t xml:space="preserve">*Ahli Biasa - </t>
    </r>
    <r>
      <rPr>
        <i/>
        <sz val="10"/>
        <rFont val="Arial"/>
        <family val="2"/>
      </rPr>
      <t>Lay Members</t>
    </r>
  </si>
  <si>
    <t>AHLI PENGAKAP KELANA / AHLI GUILD</t>
  </si>
  <si>
    <t>BORANG PENDAFTARAN KREW KELANA / GUILD</t>
  </si>
  <si>
    <t>Nama Pemimpin Bertg/jawab :</t>
  </si>
  <si>
    <t>Kumpulkan Kad yang telah dicetak daripada Wisma Pengakap Pulau Pinang apabila status menunjukkan "Kad Telah Dicetak". Sila hubungi Pembantu Tadbir di talian 04-828 2506 (En. Ikhwan) sebelum anda ke sana.</t>
  </si>
  <si>
    <t>Sebarang bantuan teknikal sila email kepada wongkn@penangscout.org , nyatakan nama, no. telefon, dan masalah yang dihadapi anda. Kami akan membalas dalam 24jam.</t>
  </si>
  <si>
    <r>
      <t> </t>
    </r>
    <r>
      <rPr>
        <b/>
        <sz val="12"/>
        <color indexed="8"/>
        <rFont val="Arial"/>
        <family val="2"/>
      </rPr>
      <t xml:space="preserve">Nama Sekolah / Maktab / Universiti / Kumpulan / Guild </t>
    </r>
  </si>
  <si>
    <t>Isi Nama Sekolah / Maktab / Universiti / Kumpulan / Guild jika berkenaan.</t>
  </si>
  <si>
    <t>Alamat Krew / Guild</t>
  </si>
  <si>
    <t>(D) PENGAKAP / AHLI – [SENARAI NAMA AHLI PENGAKAP KELANA]</t>
  </si>
  <si>
    <t>Krew/Guild :</t>
  </si>
  <si>
    <t>Nama Sekolah / Maktab / Universiti / Kumpulan / Guild :</t>
  </si>
  <si>
    <t>Pangkat</t>
  </si>
  <si>
    <t>Isikan Pangkat</t>
  </si>
  <si>
    <t>Ahli Biasa - Untuk Kuasa Penganjur (Pengetua/Guru Besar), J/K Majlis Kumpulan, Setiausaha Kehormat J/K Majlis, Bendahari Kehormat J/K Majlis</t>
  </si>
  <si>
    <t>Pemimpin / Pen. Pemimpin - Guru yang menjaga kumpulan / Tenaga Pengajar Jemputan Luar</t>
  </si>
  <si>
    <r>
      <t xml:space="preserve">Daerah </t>
    </r>
    <r>
      <rPr>
        <sz val="10"/>
        <color indexed="36"/>
        <rFont val="Arial"/>
        <family val="2"/>
      </rPr>
      <t>Nibong Tebal</t>
    </r>
    <r>
      <rPr>
        <sz val="10"/>
        <rFont val="Arial"/>
        <family val="2"/>
      </rPr>
      <t xml:space="preserve"> - Pn. Norhayati binti Mahamad</t>
    </r>
  </si>
  <si>
    <t>012-5040716</t>
  </si>
  <si>
    <t>64, Jalan Murni 1, Taman Murni, 34200 Parit Buntar, Perak.</t>
  </si>
  <si>
    <t>AHLI MAJLIS</t>
  </si>
  <si>
    <t>ppmbayanlepas@gmail.com</t>
  </si>
  <si>
    <t>ppmnibongtebal@gmail.com</t>
  </si>
  <si>
    <r>
      <t xml:space="preserve">Butiran Bayaran adalah: </t>
    </r>
    <r>
      <rPr>
        <b/>
        <sz val="14"/>
        <rFont val="Arial"/>
        <family val="2"/>
      </rPr>
      <t>Maybank</t>
    </r>
    <r>
      <rPr>
        <sz val="10"/>
        <rFont val="Arial"/>
        <family val="2"/>
      </rPr>
      <t xml:space="preserve">, </t>
    </r>
    <r>
      <rPr>
        <b/>
        <u/>
        <sz val="14"/>
        <rFont val="Arial"/>
        <family val="2"/>
      </rPr>
      <t>5072-4618-6224</t>
    </r>
    <r>
      <rPr>
        <sz val="10"/>
        <rFont val="Arial"/>
        <family val="2"/>
      </rPr>
      <t>, "</t>
    </r>
    <r>
      <rPr>
        <b/>
        <sz val="12"/>
        <rFont val="Arial"/>
        <family val="2"/>
      </rPr>
      <t xml:space="preserve"> MPNPP-PENDAFTARAN</t>
    </r>
    <r>
      <rPr>
        <sz val="10"/>
        <rFont val="Arial"/>
        <family val="2"/>
      </rPr>
      <t>"</t>
    </r>
  </si>
  <si>
    <r>
      <t>Buat pembayaran yuran (</t>
    </r>
    <r>
      <rPr>
        <i/>
        <sz val="11"/>
        <rFont val="Arial"/>
        <family val="2"/>
      </rPr>
      <t>jumlah seperti yang dinyatakan dalam PPM-2(B)</t>
    </r>
    <r>
      <rPr>
        <sz val="11"/>
        <rFont val="Arial"/>
        <family val="2"/>
      </rPr>
      <t>) terus ke akaun “</t>
    </r>
    <r>
      <rPr>
        <b/>
        <sz val="11"/>
        <color indexed="10"/>
        <rFont val="Arial"/>
        <family val="2"/>
      </rPr>
      <t xml:space="preserve"> MPNPP-PENDAFTARAN</t>
    </r>
    <r>
      <rPr>
        <sz val="11"/>
        <rFont val="Arial"/>
        <family val="2"/>
      </rPr>
      <t>” dengan menerusi bayaran di Kaunter Maybank / ATM Maybank / ATM Cek Maybank / Maybank2U / Transaksi Atas Talian</t>
    </r>
  </si>
  <si>
    <t>AHLI JAWATANKUASA KUMPULAN (Ahli Biasa / Ahli Majlis)</t>
  </si>
  <si>
    <t xml:space="preserve">PEMIMPIN </t>
  </si>
  <si>
    <t>PENOLONG PEMIMPIN</t>
  </si>
  <si>
    <t>No. Transaksi  (No: …………………………………….)</t>
  </si>
  <si>
    <t xml:space="preserve">untuk ditandatangan. Satu salinan pengesahan (yang ditandatangan kuasa penganjur, dlm gambar foto atau PDF) </t>
  </si>
  <si>
    <t>NOTA: BORANG INI HENDAKLAH DITANDATANGAN OLEH KUASA PENGANJUR DAN DIMUAT-NAIK KE SISTEM (http://daftar.penangscout.org)</t>
  </si>
  <si>
    <t>KEGAGALAN MEMUAT-NAIK BORANG INI YANG TELAH DISAHKAN, AKAN MENYEBABKAN PROSES PENDAFTARAN DITAHAN</t>
  </si>
  <si>
    <t>T.t. Kuasa Penganjur / Pemimpin Krew</t>
  </si>
  <si>
    <r>
      <t xml:space="preserve">Sila cetak Borang PPM-2(B) - </t>
    </r>
    <r>
      <rPr>
        <b/>
        <i/>
        <sz val="12"/>
        <color rgb="FFFF0000"/>
        <rFont val="Arial"/>
        <family val="2"/>
      </rPr>
      <t xml:space="preserve">Penyata Lengkap Yuran dan Perangkaan Ahli </t>
    </r>
  </si>
  <si>
    <r>
      <t xml:space="preserve">haruslah dihantar menerusi "Penang Scout Daftar" </t>
    </r>
    <r>
      <rPr>
        <b/>
        <u/>
        <sz val="12"/>
        <color rgb="FFFF0000"/>
        <rFont val="Arial"/>
        <family val="2"/>
      </rPr>
      <t>daftar.penangscout.org</t>
    </r>
  </si>
  <si>
    <t>(Contoh: H)</t>
  </si>
  <si>
    <t>Softcopy ini dikehendaki muat-naik di http://penangscout.org/daftar/e-daftar.</t>
  </si>
  <si>
    <t>ALAMAT RUMAH</t>
  </si>
  <si>
    <t>POSKOD</t>
  </si>
  <si>
    <t>NO TELEFON</t>
  </si>
  <si>
    <t>EMAIL</t>
  </si>
  <si>
    <t>GEORGETOWN (SELATAN)</t>
  </si>
  <si>
    <t>Alamat E-mel Kumpulan</t>
  </si>
  <si>
    <t>Nama Pemimpin Bertanggungjawab</t>
  </si>
  <si>
    <t>Isi Nama Pemimpin yang ditanggungjawabkan untuk pek/kumpulan</t>
  </si>
  <si>
    <t>No. Telefon Pemimpin Bertanggungjawab</t>
  </si>
  <si>
    <t>Isi No. Telefon Pemimpin untuk dihubungi ketika kecemasan</t>
  </si>
  <si>
    <t>13)</t>
  </si>
  <si>
    <t>Alamat E-mel Pemimpin Bertanggungjawab</t>
  </si>
  <si>
    <t>Isi alamat E-mel Pemimpin untuk dihubungi apabila diperlukan</t>
  </si>
  <si>
    <t>14)</t>
  </si>
  <si>
    <t>Alamat Rumah Pemimpin Bertanggungjawab</t>
  </si>
  <si>
    <t>Isi alamat rumah Pemimpin untuk dihubungi apabila diperlukan</t>
  </si>
  <si>
    <t>15)</t>
  </si>
  <si>
    <t>Isi alamat E-mel Krew</t>
  </si>
  <si>
    <t>No. Telefon Krew</t>
  </si>
  <si>
    <t>Isi No. Telefon Krew untuk dihubungi.</t>
  </si>
  <si>
    <t>PPM Negeri - "PULAU PINANG"</t>
  </si>
  <si>
    <t>Borang ini adalah kegunaan PPM Negeri Pulau Pinang</t>
  </si>
  <si>
    <t>* Nota: Dengan ini adalah disahkan bahawa maklumat perhubungan kecemasan untuk kesemua ahli-ahli seperti dibawah adalah dirujuk kepada Pemimpin Bertanggungjawab seperti yang diisi di muka surat depan.</t>
  </si>
  <si>
    <t>* Nota: Dengan ini adalah disahkan bahawa maklumat perhubungan kecemasan untuk kesemua ahli-ahli seperti dalam senarai adalah dirujuk kepada Pemimpin Bertanggungjawab seperti yang diisi di Halaman Maklumat Pemimpin Bertanggungjawab</t>
  </si>
  <si>
    <t>MAKLUMAT PEMIMPIN BERTANGGUNGJAWAB</t>
  </si>
  <si>
    <t>Nota: Maklumat Pemimpin Bertanggungjawab yang dimasukkan di bawah, akan dirujuk sebagai</t>
  </si>
  <si>
    <t xml:space="preserve">maklumat perhubungan jika kecemasan. </t>
  </si>
  <si>
    <t>No.Telefon Pemimpin:</t>
  </si>
  <si>
    <t>Alamat E-mel Pemimpin :</t>
  </si>
  <si>
    <t>Alamat Rumah Pemimpin:</t>
  </si>
  <si>
    <t>No. Pendaftaran Kumpulan (Jika ada): (Contoh: M-10688)</t>
  </si>
  <si>
    <t>Tel. Pemimpin :</t>
  </si>
  <si>
    <t>No.Telefon Krew / Sekolah :</t>
  </si>
  <si>
    <t>Alamat E-mel Krew / Sekolah:</t>
  </si>
  <si>
    <t>Prosedur Pendaftaran Krew Pengakap Kelana / Guild, Dan Frequent Asked Question FAQ boleh dapat di bawah</t>
  </si>
  <si>
    <t>Mengandungi arahan dan panduan untuk Pendaftaran Ahli Pengakap Tahun 2025</t>
  </si>
  <si>
    <r>
      <t xml:space="preserve">BAYARAN  :  </t>
    </r>
    <r>
      <rPr>
        <i/>
        <sz val="9"/>
        <rFont val="Arial"/>
        <family val="2"/>
      </rPr>
      <t xml:space="preserve">Bersama-sama ini disertakan bayaran Yuran Keahlian bagi tahun ini berjumlah seperti di atas. </t>
    </r>
  </si>
  <si>
    <t>PPMNPP/edaftar2026_V1</t>
  </si>
  <si>
    <t>PENDAFTARAN AHLI BAGI TAHUN 2026</t>
  </si>
  <si>
    <t>Anda boleh semak status pendaftaran secara atas talian di http://penangscout.org/daftar/e-daftar-status-2026</t>
  </si>
  <si>
    <t>Dokumen Dijana oleh Ir. Ts. Wong Kok Nian - PIPNg ICT © 2026 PPMNPP</t>
  </si>
  <si>
    <r>
      <t xml:space="preserve">Daerah </t>
    </r>
    <r>
      <rPr>
        <sz val="10"/>
        <color indexed="36"/>
        <rFont val="Arial"/>
        <family val="2"/>
      </rPr>
      <t>Georgetown (Utara)</t>
    </r>
    <r>
      <rPr>
        <sz val="10"/>
        <rFont val="Arial"/>
        <family val="2"/>
      </rPr>
      <t xml:space="preserve"> - En Chan Kae Enn</t>
    </r>
  </si>
  <si>
    <t>019-3418369</t>
  </si>
  <si>
    <t>kaeenn@gmail.com</t>
  </si>
  <si>
    <t>257, Lebuh Kimberley, 10100 Georgetown, Pulau Pinang.</t>
  </si>
  <si>
    <r>
      <t xml:space="preserve">BAGI TAHUN  </t>
    </r>
    <r>
      <rPr>
        <b/>
        <sz val="20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</si>
</sst>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M-43E]#,##0.00"/>
    <numFmt numFmtId="165" formatCode="[$RM-4409]#,##0.00"/>
    <numFmt numFmtId="166" formatCode="[$-409]d\-mmm\-yyyy;@"/>
  </numFmts>
  <fonts count="47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3"/>
      <color indexed="9"/>
      <name val="Arial Narrow"/>
      <family val="2"/>
    </font>
    <font>
      <b/>
      <sz val="12"/>
      <name val="Arial Narrow"/>
      <family val="2"/>
    </font>
    <font>
      <b/>
      <sz val="13"/>
      <name val="Arial Narrow"/>
      <family val="2"/>
    </font>
    <font>
      <b/>
      <sz val="10"/>
      <color indexed="12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b/>
      <i/>
      <sz val="14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Times New Roman"/>
      <family val="1"/>
    </font>
    <font>
      <sz val="12"/>
      <color indexed="8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sz val="10"/>
      <color indexed="36"/>
      <name val="Arial"/>
      <family val="2"/>
    </font>
    <font>
      <b/>
      <sz val="8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charset val="134"/>
      <scheme val="minor"/>
    </font>
    <font>
      <b/>
      <i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1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00CC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1" fillId="0" borderId="0"/>
  </cellStyleXfs>
  <cellXfs count="173">
    <xf numFmtId="0" fontId="0" fillId="0" borderId="0" xfId="0"/>
    <xf numFmtId="0" fontId="3" fillId="0" borderId="0" xfId="0" applyFont="1"/>
    <xf numFmtId="0" fontId="12" fillId="0" borderId="0" xfId="0" applyFont="1"/>
    <xf numFmtId="0" fontId="14" fillId="2" borderId="2" xfId="0" applyFont="1" applyFill="1" applyBorder="1" applyAlignment="1">
      <alignment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16" fillId="0" borderId="0" xfId="1" applyFont="1" applyAlignment="1" applyProtection="1">
      <alignment horizontal="center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8" fillId="4" borderId="3" xfId="0" applyFont="1" applyFill="1" applyBorder="1" applyAlignment="1" applyProtection="1">
      <alignment horizontal="center"/>
      <protection hidden="1"/>
    </xf>
    <xf numFmtId="0" fontId="8" fillId="4" borderId="5" xfId="0" applyFont="1" applyFill="1" applyBorder="1" applyAlignment="1" applyProtection="1">
      <alignment horizontal="center"/>
      <protection hidden="1"/>
    </xf>
    <xf numFmtId="0" fontId="9" fillId="5" borderId="2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16" fillId="0" borderId="0" xfId="1" applyFont="1" applyAlignment="1" applyProtection="1">
      <alignment horizontal="center"/>
      <protection hidden="1"/>
    </xf>
    <xf numFmtId="0" fontId="8" fillId="6" borderId="6" xfId="0" applyFont="1" applyFill="1" applyBorder="1" applyAlignment="1" applyProtection="1">
      <alignment horizontal="left" indent="2"/>
      <protection hidden="1"/>
    </xf>
    <xf numFmtId="0" fontId="1" fillId="0" borderId="0" xfId="0" applyFont="1" applyProtection="1">
      <protection hidden="1"/>
    </xf>
    <xf numFmtId="0" fontId="9" fillId="5" borderId="4" xfId="0" applyFont="1" applyFill="1" applyBorder="1" applyAlignment="1" applyProtection="1">
      <alignment horizontal="left" indent="2"/>
      <protection hidden="1"/>
    </xf>
    <xf numFmtId="0" fontId="2" fillId="0" borderId="0" xfId="1" applyAlignme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left" vertical="top" wrapText="1" indent="1"/>
      <protection locked="0"/>
    </xf>
    <xf numFmtId="0" fontId="4" fillId="7" borderId="3" xfId="0" applyFont="1" applyFill="1" applyBorder="1" applyAlignment="1" applyProtection="1">
      <alignment horizontal="left" vertical="top" wrapText="1" indent="1"/>
      <protection locked="0"/>
    </xf>
    <xf numFmtId="0" fontId="4" fillId="7" borderId="5" xfId="0" applyFont="1" applyFill="1" applyBorder="1" applyAlignment="1" applyProtection="1">
      <alignment horizontal="left" vertical="top" wrapText="1" indent="1"/>
      <protection locked="0"/>
    </xf>
    <xf numFmtId="0" fontId="4" fillId="8" borderId="2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19" fillId="0" borderId="0" xfId="0" applyFont="1" applyAlignment="1" applyProtection="1">
      <alignment horizontal="right" vertical="top"/>
      <protection hidden="1"/>
    </xf>
    <xf numFmtId="0" fontId="19" fillId="0" borderId="0" xfId="0" applyFont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65" fontId="0" fillId="0" borderId="2" xfId="0" applyNumberFormat="1" applyBorder="1" applyAlignment="1" applyProtection="1">
      <alignment horizontal="right" vertical="center" indent="1"/>
      <protection hidden="1"/>
    </xf>
    <xf numFmtId="165" fontId="5" fillId="0" borderId="2" xfId="0" applyNumberFormat="1" applyFont="1" applyBorder="1" applyAlignment="1" applyProtection="1">
      <alignment horizontal="right" vertical="center" indent="1"/>
      <protection hidden="1"/>
    </xf>
    <xf numFmtId="0" fontId="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8" fillId="0" borderId="2" xfId="0" applyFont="1" applyBorder="1" applyProtection="1">
      <protection hidden="1"/>
    </xf>
    <xf numFmtId="0" fontId="1" fillId="0" borderId="7" xfId="0" applyFont="1" applyBorder="1" applyProtection="1">
      <protection hidden="1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4" fillId="8" borderId="2" xfId="0" applyNumberFormat="1" applyFont="1" applyFill="1" applyBorder="1" applyAlignment="1" applyProtection="1">
      <alignment horizontal="left" vertical="top" wrapText="1" indent="1"/>
      <protection hidden="1"/>
    </xf>
    <xf numFmtId="166" fontId="4" fillId="8" borderId="2" xfId="0" applyNumberFormat="1" applyFont="1" applyFill="1" applyBorder="1" applyAlignment="1" applyProtection="1">
      <alignment horizontal="left" vertical="top" wrapText="1" indent="1"/>
      <protection locked="0"/>
    </xf>
    <xf numFmtId="0" fontId="11" fillId="0" borderId="8" xfId="0" applyFont="1" applyBorder="1" applyAlignment="1" applyProtection="1">
      <alignment vertical="center"/>
      <protection hidden="1"/>
    </xf>
    <xf numFmtId="0" fontId="11" fillId="0" borderId="8" xfId="0" applyFont="1" applyBorder="1" applyProtection="1">
      <protection hidden="1"/>
    </xf>
    <xf numFmtId="0" fontId="13" fillId="9" borderId="1" xfId="0" applyFont="1" applyFill="1" applyBorder="1" applyAlignment="1" applyProtection="1">
      <alignment vertical="center"/>
      <protection hidden="1"/>
    </xf>
    <xf numFmtId="0" fontId="13" fillId="9" borderId="1" xfId="0" applyFont="1" applyFill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8" fillId="0" borderId="0" xfId="0" applyFont="1"/>
    <xf numFmtId="0" fontId="23" fillId="0" borderId="0" xfId="0" applyFont="1"/>
    <xf numFmtId="0" fontId="24" fillId="0" borderId="0" xfId="0" applyFont="1"/>
    <xf numFmtId="0" fontId="0" fillId="0" borderId="0" xfId="0" applyAlignment="1">
      <alignment vertical="top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/>
    </xf>
    <xf numFmtId="0" fontId="25" fillId="0" borderId="0" xfId="0" applyFont="1"/>
    <xf numFmtId="0" fontId="30" fillId="0" borderId="0" xfId="0" applyFont="1"/>
    <xf numFmtId="0" fontId="31" fillId="0" borderId="9" xfId="0" applyFont="1" applyBorder="1"/>
    <xf numFmtId="0" fontId="0" fillId="0" borderId="9" xfId="0" applyBorder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" fillId="0" borderId="9" xfId="0" applyFont="1" applyBorder="1"/>
    <xf numFmtId="0" fontId="16" fillId="0" borderId="0" xfId="1" applyFont="1" applyAlignment="1" applyProtection="1"/>
    <xf numFmtId="0" fontId="2" fillId="7" borderId="2" xfId="1" applyFill="1" applyBorder="1" applyAlignment="1" applyProtection="1">
      <alignment horizontal="left" vertical="top" wrapText="1" indent="1"/>
      <protection locked="0"/>
    </xf>
    <xf numFmtId="0" fontId="39" fillId="0" borderId="0" xfId="2"/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9" fillId="0" borderId="0" xfId="0" applyFont="1"/>
    <xf numFmtId="0" fontId="2" fillId="0" borderId="0" xfId="1" applyAlignment="1" applyProtection="1"/>
    <xf numFmtId="0" fontId="2" fillId="0" borderId="0" xfId="1" applyAlignment="1" applyProtection="1">
      <alignment vertical="top"/>
    </xf>
    <xf numFmtId="0" fontId="35" fillId="11" borderId="0" xfId="0" applyFont="1" applyFill="1" applyAlignment="1">
      <alignment horizontal="center" vertical="center" wrapText="1"/>
    </xf>
    <xf numFmtId="0" fontId="37" fillId="0" borderId="0" xfId="0" applyFont="1" applyProtection="1">
      <protection hidden="1"/>
    </xf>
    <xf numFmtId="0" fontId="4" fillId="7" borderId="2" xfId="1" applyNumberFormat="1" applyFont="1" applyFill="1" applyBorder="1" applyAlignment="1" applyProtection="1">
      <alignment horizontal="left" vertical="top" wrapText="1" indent="1"/>
      <protection locked="0"/>
    </xf>
    <xf numFmtId="0" fontId="38" fillId="0" borderId="0" xfId="1" applyFont="1" applyAlignment="1" applyProtection="1">
      <alignment vertical="top" wrapText="1"/>
    </xf>
    <xf numFmtId="0" fontId="4" fillId="0" borderId="0" xfId="1" applyFont="1" applyFill="1" applyAlignment="1" applyProtection="1">
      <alignment vertical="top" wrapText="1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16" xfId="0" applyFont="1" applyBorder="1" applyProtection="1"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166" fontId="0" fillId="0" borderId="16" xfId="0" applyNumberFormat="1" applyBorder="1" applyAlignment="1" applyProtection="1">
      <alignment horizontal="center"/>
      <protection locked="0"/>
    </xf>
    <xf numFmtId="0" fontId="19" fillId="0" borderId="0" xfId="0" applyFont="1" applyProtection="1">
      <protection hidden="1"/>
    </xf>
    <xf numFmtId="0" fontId="0" fillId="0" borderId="11" xfId="0" applyBorder="1" applyProtection="1">
      <protection locked="0"/>
    </xf>
    <xf numFmtId="166" fontId="0" fillId="0" borderId="17" xfId="0" applyNumberFormat="1" applyBorder="1" applyAlignment="1" applyProtection="1">
      <alignment horizontal="center"/>
      <protection locked="0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7" xfId="0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 applyProtection="1">
      <alignment horizontal="right"/>
      <protection hidden="1"/>
    </xf>
    <xf numFmtId="164" fontId="4" fillId="8" borderId="2" xfId="0" applyNumberFormat="1" applyFont="1" applyFill="1" applyBorder="1" applyAlignment="1" applyProtection="1">
      <alignment horizontal="left" vertical="top" wrapText="1" indent="1"/>
      <protection locked="0"/>
    </xf>
    <xf numFmtId="0" fontId="34" fillId="0" borderId="0" xfId="0" applyFont="1"/>
    <xf numFmtId="0" fontId="1" fillId="0" borderId="0" xfId="0" applyFont="1" applyAlignment="1">
      <alignment vertical="center" wrapText="1"/>
    </xf>
    <xf numFmtId="0" fontId="2" fillId="0" borderId="0" xfId="1" applyAlignment="1" applyProtection="1">
      <alignment vertical="top" wrapText="1"/>
    </xf>
    <xf numFmtId="0" fontId="8" fillId="0" borderId="0" xfId="0" applyFont="1" applyAlignment="1" applyProtection="1">
      <alignment horizontal="left" indent="1"/>
      <protection hidden="1"/>
    </xf>
    <xf numFmtId="0" fontId="20" fillId="0" borderId="0" xfId="0" applyFont="1" applyProtection="1">
      <protection hidden="1"/>
    </xf>
    <xf numFmtId="0" fontId="5" fillId="12" borderId="2" xfId="0" applyFont="1" applyFill="1" applyBorder="1" applyProtection="1">
      <protection hidden="1"/>
    </xf>
    <xf numFmtId="165" fontId="5" fillId="12" borderId="2" xfId="0" applyNumberFormat="1" applyFont="1" applyFill="1" applyBorder="1" applyAlignment="1" applyProtection="1">
      <alignment horizontal="right" vertical="center" indent="1"/>
      <protection hidden="1"/>
    </xf>
    <xf numFmtId="0" fontId="4" fillId="0" borderId="1" xfId="3" applyFont="1" applyBorder="1" applyProtection="1">
      <protection locked="0"/>
    </xf>
    <xf numFmtId="49" fontId="4" fillId="0" borderId="1" xfId="3" applyNumberFormat="1" applyFont="1" applyBorder="1" applyAlignment="1" applyProtection="1">
      <alignment horizontal="left"/>
      <protection locked="0"/>
    </xf>
    <xf numFmtId="0" fontId="1" fillId="0" borderId="1" xfId="3" applyBorder="1" applyProtection="1">
      <protection locked="0"/>
    </xf>
    <xf numFmtId="0" fontId="1" fillId="0" borderId="1" xfId="3" applyBorder="1"/>
    <xf numFmtId="166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>
      <alignment horizontal="center"/>
    </xf>
    <xf numFmtId="0" fontId="40" fillId="0" borderId="0" xfId="0" applyFont="1" applyProtection="1">
      <protection hidden="1"/>
    </xf>
    <xf numFmtId="0" fontId="41" fillId="0" borderId="0" xfId="0" applyFont="1"/>
    <xf numFmtId="0" fontId="11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3" fillId="13" borderId="1" xfId="0" applyFont="1" applyFill="1" applyBorder="1" applyAlignment="1" applyProtection="1">
      <alignment vertical="center"/>
      <protection hidden="1"/>
    </xf>
    <xf numFmtId="0" fontId="13" fillId="13" borderId="1" xfId="0" applyFont="1" applyFill="1" applyBorder="1" applyAlignment="1" applyProtection="1">
      <alignment horizontal="center" vertical="center"/>
      <protection hidden="1"/>
    </xf>
    <xf numFmtId="0" fontId="13" fillId="13" borderId="10" xfId="0" applyFont="1" applyFill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left" vertical="top"/>
      <protection hidden="1"/>
    </xf>
    <xf numFmtId="0" fontId="44" fillId="0" borderId="0" xfId="0" applyFont="1" applyAlignment="1" applyProtection="1">
      <alignment horizontal="left" vertical="top" wrapText="1"/>
      <protection hidden="1"/>
    </xf>
    <xf numFmtId="0" fontId="45" fillId="0" borderId="0" xfId="0" applyFont="1"/>
    <xf numFmtId="0" fontId="46" fillId="2" borderId="4" xfId="0" applyFont="1" applyFill="1" applyBorder="1" applyAlignment="1">
      <alignment vertical="top" wrapText="1"/>
    </xf>
    <xf numFmtId="0" fontId="1" fillId="0" borderId="0" xfId="0" applyFont="1" applyAlignment="1" applyProtection="1">
      <alignment horizontal="right" vertical="top"/>
      <protection hidden="1"/>
    </xf>
    <xf numFmtId="0" fontId="9" fillId="0" borderId="0" xfId="0" applyFont="1" applyAlignment="1" applyProtection="1">
      <alignment horizontal="left" indent="2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9" fillId="10" borderId="4" xfId="0" applyFont="1" applyFill="1" applyBorder="1" applyAlignment="1" applyProtection="1">
      <alignment horizontal="center"/>
      <protection hidden="1"/>
    </xf>
    <xf numFmtId="0" fontId="9" fillId="10" borderId="12" xfId="0" applyFont="1" applyFill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 vertical="top" wrapText="1"/>
      <protection hidden="1"/>
    </xf>
    <xf numFmtId="0" fontId="10" fillId="0" borderId="14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0" fillId="0" borderId="8" xfId="0" applyFont="1" applyBorder="1" applyAlignment="1" applyProtection="1">
      <alignment horizontal="center" vertical="top" wrapText="1"/>
      <protection hidden="1"/>
    </xf>
    <xf numFmtId="0" fontId="11" fillId="0" borderId="8" xfId="0" applyFont="1" applyBorder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165" fontId="22" fillId="0" borderId="0" xfId="0" applyNumberFormat="1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top" wrapText="1" inden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19" fillId="0" borderId="0" xfId="0" applyFont="1" applyAlignment="1" applyProtection="1">
      <alignment horizontal="right" vertical="top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76200</xdr:colOff>
      <xdr:row>1</xdr:row>
      <xdr:rowOff>9525</xdr:rowOff>
    </xdr:from>
    <xdr:to>
      <xdr:col>2</xdr:col>
      <xdr:colOff>419100</xdr:colOff>
      <xdr:row>4</xdr:row>
      <xdr:rowOff>133350</xdr:rowOff>
    </xdr:to>
    <xdr:pic>
      <xdr:nvPicPr>
        <xdr:cNvPr id="2112" name="Picture 4">
          <a:extLst>
            <a:ext uri="{FF2B5EF4-FFF2-40B4-BE49-F238E27FC236}">
              <a16:creationId xmlns:a16="http://schemas.microsoft.com/office/drawing/2014/main" id="{00000000-0008-0000-04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6675"/>
          <a:ext cx="685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pmbayanlepas@gmail.com" TargetMode="External"/><Relationship Id="rId3" Type="http://schemas.openxmlformats.org/officeDocument/2006/relationships/hyperlink" Target="http://penangscout.org/daftar/e-daftar" TargetMode="External"/><Relationship Id="rId7" Type="http://schemas.openxmlformats.org/officeDocument/2006/relationships/hyperlink" Target="mailto:penanggtsscout@gmail.co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penangscout.org/daftar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kaeenn@gmail.com" TargetMode="External"/><Relationship Id="rId11" Type="http://schemas.openxmlformats.org/officeDocument/2006/relationships/hyperlink" Target="mailto:ppmnibongtebal@gmail.com" TargetMode="External"/><Relationship Id="rId5" Type="http://schemas.openxmlformats.org/officeDocument/2006/relationships/hyperlink" Target="mailto:rozhan_3090@yahoo.com" TargetMode="External"/><Relationship Id="rId10" Type="http://schemas.openxmlformats.org/officeDocument/2006/relationships/hyperlink" Target="http://penangscout.org/daftar/e-daftar-status-2026" TargetMode="External"/><Relationship Id="rId4" Type="http://schemas.openxmlformats.org/officeDocument/2006/relationships/hyperlink" Target="mailto:jotajoti@hotmail.com" TargetMode="External"/><Relationship Id="rId9" Type="http://schemas.openxmlformats.org/officeDocument/2006/relationships/hyperlink" Target="mailto:9m2mso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K194"/>
  <sheetViews>
    <sheetView showGridLines="0" showRowColHeaders="0" tabSelected="1" zoomScaleNormal="100" workbookViewId="0">
      <selection activeCell="B16" sqref="B16"/>
    </sheetView>
  </sheetViews>
  <sheetFormatPr defaultRowHeight="13.2"/>
  <cols>
    <col min="1" max="1" width="3.6640625" customWidth="1"/>
    <col min="2" max="2" width="65.88671875" customWidth="1"/>
  </cols>
  <sheetData>
    <row r="1" spans="1:3">
      <c r="B1" s="64" t="s">
        <v>92</v>
      </c>
    </row>
    <row r="2" spans="1:3">
      <c r="B2" s="88" t="s">
        <v>170</v>
      </c>
      <c r="C2" s="82" t="s">
        <v>56</v>
      </c>
    </row>
    <row r="4" spans="1:3" ht="17.399999999999999">
      <c r="B4" s="65" t="s">
        <v>295</v>
      </c>
    </row>
    <row r="5" spans="1:3" ht="5.0999999999999996" customHeight="1">
      <c r="B5" s="66"/>
    </row>
    <row r="6" spans="1:3" s="69" customFormat="1" ht="13.8">
      <c r="A6" s="67" t="s">
        <v>93</v>
      </c>
      <c r="B6" s="68" t="s">
        <v>212</v>
      </c>
      <c r="C6" s="67"/>
    </row>
    <row r="7" spans="1:3" s="69" customFormat="1">
      <c r="A7" s="67"/>
      <c r="B7" s="106" t="s">
        <v>171</v>
      </c>
      <c r="C7" s="67"/>
    </row>
    <row r="8" spans="1:3" s="69" customFormat="1" ht="27.6">
      <c r="A8" s="67" t="s">
        <v>94</v>
      </c>
      <c r="B8" s="68" t="s">
        <v>213</v>
      </c>
      <c r="C8" s="67"/>
    </row>
    <row r="9" spans="1:3" s="69" customFormat="1">
      <c r="A9" s="67"/>
      <c r="B9" s="106" t="s">
        <v>171</v>
      </c>
      <c r="C9" s="67"/>
    </row>
    <row r="10" spans="1:3" s="69" customFormat="1" ht="13.8">
      <c r="A10" s="67" t="s">
        <v>95</v>
      </c>
      <c r="B10" s="68" t="s">
        <v>172</v>
      </c>
      <c r="C10" s="67"/>
    </row>
    <row r="11" spans="1:3" s="69" customFormat="1">
      <c r="A11" s="67"/>
      <c r="B11" s="106" t="s">
        <v>171</v>
      </c>
      <c r="C11" s="67"/>
    </row>
    <row r="12" spans="1:3" s="69" customFormat="1" ht="14.4">
      <c r="A12" s="67" t="s">
        <v>96</v>
      </c>
      <c r="B12" s="68" t="s">
        <v>173</v>
      </c>
      <c r="C12" s="67"/>
    </row>
    <row r="13" spans="1:3" s="69" customFormat="1">
      <c r="A13" s="67"/>
      <c r="B13" s="106" t="s">
        <v>171</v>
      </c>
      <c r="C13" s="67"/>
    </row>
    <row r="14" spans="1:3" s="69" customFormat="1" ht="28.2">
      <c r="A14" s="67" t="s">
        <v>97</v>
      </c>
      <c r="B14" s="68" t="s">
        <v>209</v>
      </c>
      <c r="C14" s="67"/>
    </row>
    <row r="15" spans="1:3" s="69" customFormat="1">
      <c r="A15" s="67"/>
      <c r="B15" s="106" t="s">
        <v>171</v>
      </c>
      <c r="C15" s="67"/>
    </row>
    <row r="16" spans="1:3" s="69" customFormat="1" ht="27.6">
      <c r="A16" s="107" t="s">
        <v>98</v>
      </c>
      <c r="B16" s="68" t="s">
        <v>176</v>
      </c>
      <c r="C16" s="67"/>
    </row>
    <row r="17" spans="1:11" s="69" customFormat="1">
      <c r="A17" s="107"/>
      <c r="B17" s="106" t="s">
        <v>171</v>
      </c>
      <c r="C17" s="67"/>
    </row>
    <row r="18" spans="1:11" s="69" customFormat="1" ht="56.4">
      <c r="A18" s="107" t="s">
        <v>99</v>
      </c>
      <c r="B18" s="68" t="s">
        <v>248</v>
      </c>
      <c r="C18" s="67"/>
    </row>
    <row r="19" spans="1:11" s="69" customFormat="1" ht="33">
      <c r="A19" s="107"/>
      <c r="B19" s="114" t="s">
        <v>247</v>
      </c>
      <c r="C19" s="67"/>
    </row>
    <row r="20" spans="1:11" s="69" customFormat="1">
      <c r="A20" s="107"/>
      <c r="B20" s="106" t="s">
        <v>171</v>
      </c>
      <c r="C20" s="67"/>
    </row>
    <row r="21" spans="1:11" s="69" customFormat="1" ht="45">
      <c r="A21" s="107" t="s">
        <v>100</v>
      </c>
      <c r="B21" s="93" t="s">
        <v>174</v>
      </c>
      <c r="C21" s="67"/>
    </row>
    <row r="22" spans="1:11" s="69" customFormat="1">
      <c r="A22" s="67"/>
      <c r="B22" s="106" t="s">
        <v>171</v>
      </c>
      <c r="C22" s="67"/>
    </row>
    <row r="23" spans="1:11" s="69" customFormat="1" ht="60">
      <c r="A23" s="107" t="s">
        <v>101</v>
      </c>
      <c r="B23" s="94" t="s">
        <v>210</v>
      </c>
      <c r="C23" s="67"/>
    </row>
    <row r="24" spans="1:11" s="69" customFormat="1">
      <c r="A24" s="67"/>
      <c r="B24" s="106" t="s">
        <v>171</v>
      </c>
      <c r="C24" s="67"/>
    </row>
    <row r="25" spans="1:11" s="69" customFormat="1" ht="26.4">
      <c r="A25" s="107" t="s">
        <v>102</v>
      </c>
      <c r="B25" s="115" t="s">
        <v>300</v>
      </c>
      <c r="C25" s="67"/>
    </row>
    <row r="26" spans="1:11" s="69" customFormat="1">
      <c r="A26" s="67"/>
      <c r="B26" s="106" t="s">
        <v>171</v>
      </c>
      <c r="C26" s="67"/>
    </row>
    <row r="27" spans="1:11" s="69" customFormat="1" ht="55.2">
      <c r="A27" s="107" t="s">
        <v>148</v>
      </c>
      <c r="B27" s="68" t="s">
        <v>229</v>
      </c>
      <c r="C27" s="67"/>
    </row>
    <row r="28" spans="1:11" s="69" customFormat="1" ht="41.4">
      <c r="A28" s="67"/>
      <c r="B28" s="68" t="s">
        <v>230</v>
      </c>
      <c r="C28" s="67"/>
    </row>
    <row r="29" spans="1:11" s="69" customFormat="1">
      <c r="A29" s="67"/>
      <c r="B29" s="106" t="s">
        <v>171</v>
      </c>
      <c r="C29" s="67"/>
    </row>
    <row r="30" spans="1:11" s="69" customFormat="1" ht="13.8">
      <c r="A30" s="107" t="s">
        <v>149</v>
      </c>
      <c r="B30" s="68" t="s">
        <v>211</v>
      </c>
      <c r="C30" s="67"/>
    </row>
    <row r="31" spans="1:11" s="69" customFormat="1" ht="13.8">
      <c r="A31" s="67"/>
      <c r="B31" s="90" t="s">
        <v>164</v>
      </c>
      <c r="C31" s="85" t="s">
        <v>150</v>
      </c>
      <c r="D31" s="85"/>
      <c r="E31" s="86" t="s">
        <v>156</v>
      </c>
      <c r="F31" s="108"/>
      <c r="H31" s="86" t="s">
        <v>151</v>
      </c>
    </row>
    <row r="32" spans="1:11" s="69" customFormat="1">
      <c r="A32" s="67"/>
      <c r="B32" s="109" t="s">
        <v>194</v>
      </c>
      <c r="C32" s="108" t="s">
        <v>152</v>
      </c>
      <c r="D32" s="108"/>
      <c r="E32" s="88" t="s">
        <v>162</v>
      </c>
      <c r="F32" s="88"/>
      <c r="G32" s="108"/>
      <c r="H32" s="110" t="s">
        <v>157</v>
      </c>
      <c r="I32" s="108"/>
      <c r="J32" s="108"/>
      <c r="K32" s="108"/>
    </row>
    <row r="33" spans="1:11" s="69" customFormat="1">
      <c r="A33" s="67"/>
      <c r="B33" s="109" t="s">
        <v>165</v>
      </c>
      <c r="C33" s="107" t="s">
        <v>153</v>
      </c>
      <c r="D33" s="107"/>
      <c r="E33" s="88" t="s">
        <v>161</v>
      </c>
      <c r="F33" s="88"/>
      <c r="G33" s="108"/>
      <c r="H33" s="108" t="s">
        <v>158</v>
      </c>
      <c r="I33" s="108"/>
      <c r="J33" s="108"/>
      <c r="K33" s="108"/>
    </row>
    <row r="34" spans="1:11" s="69" customFormat="1">
      <c r="A34" s="67"/>
      <c r="B34" s="109" t="s">
        <v>166</v>
      </c>
      <c r="C34" s="107" t="s">
        <v>154</v>
      </c>
      <c r="D34" s="107"/>
      <c r="E34" s="88" t="s">
        <v>207</v>
      </c>
      <c r="F34" s="88"/>
      <c r="G34" s="108"/>
      <c r="H34" s="108" t="s">
        <v>159</v>
      </c>
      <c r="I34" s="108"/>
      <c r="J34" s="108"/>
      <c r="K34" s="108"/>
    </row>
    <row r="35" spans="1:11" s="69" customFormat="1">
      <c r="A35" s="67"/>
      <c r="B35" s="109" t="s">
        <v>302</v>
      </c>
      <c r="C35" s="107" t="s">
        <v>303</v>
      </c>
      <c r="D35" s="107"/>
      <c r="E35" s="88" t="s">
        <v>304</v>
      </c>
      <c r="F35" s="88"/>
      <c r="G35" s="108"/>
      <c r="H35" s="110" t="s">
        <v>305</v>
      </c>
      <c r="I35" s="108"/>
      <c r="J35" s="108"/>
    </row>
    <row r="36" spans="1:11" s="69" customFormat="1">
      <c r="A36" s="67"/>
      <c r="B36" s="109" t="s">
        <v>167</v>
      </c>
      <c r="C36" s="107" t="s">
        <v>155</v>
      </c>
      <c r="D36" s="107"/>
      <c r="E36" s="89" t="s">
        <v>163</v>
      </c>
      <c r="F36" s="107"/>
      <c r="G36" s="108"/>
      <c r="H36" s="110" t="s">
        <v>160</v>
      </c>
      <c r="I36" s="108"/>
      <c r="J36" s="108"/>
    </row>
    <row r="37" spans="1:11" s="69" customFormat="1">
      <c r="A37" s="67"/>
      <c r="B37" s="109" t="s">
        <v>241</v>
      </c>
      <c r="C37" s="107" t="s">
        <v>242</v>
      </c>
      <c r="D37" s="107"/>
      <c r="E37" s="88" t="s">
        <v>246</v>
      </c>
      <c r="F37" s="88"/>
      <c r="G37" s="108"/>
      <c r="H37" s="108" t="s">
        <v>243</v>
      </c>
      <c r="I37" s="108"/>
      <c r="J37" s="108"/>
    </row>
    <row r="38" spans="1:11" s="69" customFormat="1">
      <c r="A38" s="67"/>
      <c r="B38" s="109" t="s">
        <v>191</v>
      </c>
      <c r="C38" s="107" t="s">
        <v>192</v>
      </c>
      <c r="D38" s="107"/>
      <c r="E38" s="88" t="s">
        <v>245</v>
      </c>
      <c r="F38" s="88"/>
      <c r="G38" s="108"/>
      <c r="H38" s="108" t="s">
        <v>193</v>
      </c>
      <c r="I38" s="108"/>
      <c r="J38" s="108"/>
    </row>
    <row r="39" spans="1:11" s="69" customFormat="1" ht="13.8">
      <c r="A39" s="67"/>
      <c r="B39" s="68"/>
      <c r="C39" s="67"/>
    </row>
    <row r="41" spans="1:11" ht="17.399999999999999">
      <c r="B41" s="70" t="s">
        <v>214</v>
      </c>
    </row>
    <row r="42" spans="1:11" ht="17.399999999999999">
      <c r="B42" s="65" t="s">
        <v>142</v>
      </c>
    </row>
    <row r="43" spans="1:11" ht="5.0999999999999996" customHeight="1"/>
    <row r="44" spans="1:11" ht="13.8">
      <c r="B44" s="71" t="s">
        <v>175</v>
      </c>
    </row>
    <row r="45" spans="1:11" ht="14.4">
      <c r="B45" s="71" t="s">
        <v>215</v>
      </c>
    </row>
    <row r="46" spans="1:11" ht="5.0999999999999996" customHeight="1">
      <c r="B46" s="71"/>
    </row>
    <row r="47" spans="1:11" ht="13.8">
      <c r="B47" s="72" t="s">
        <v>138</v>
      </c>
    </row>
    <row r="48" spans="1:11" ht="13.8">
      <c r="B48" s="72" t="s">
        <v>139</v>
      </c>
    </row>
    <row r="49" spans="1:4" ht="13.8">
      <c r="B49" s="72"/>
    </row>
    <row r="50" spans="1:4" ht="15.6">
      <c r="B50" s="73" t="s">
        <v>103</v>
      </c>
      <c r="C50" s="74"/>
      <c r="D50" s="74"/>
    </row>
    <row r="51" spans="1:4" ht="13.8">
      <c r="B51" s="72" t="s">
        <v>296</v>
      </c>
    </row>
    <row r="53" spans="1:4" ht="15.6">
      <c r="B53" s="73" t="s">
        <v>180</v>
      </c>
      <c r="C53" s="74"/>
      <c r="D53" s="74"/>
    </row>
    <row r="54" spans="1:4" ht="13.8">
      <c r="B54" s="72" t="s">
        <v>104</v>
      </c>
    </row>
    <row r="55" spans="1:4" ht="13.8">
      <c r="B55" s="71"/>
    </row>
    <row r="56" spans="1:4" ht="15.6">
      <c r="B56" s="75" t="s">
        <v>177</v>
      </c>
    </row>
    <row r="57" spans="1:4" ht="5.0999999999999996" customHeight="1"/>
    <row r="58" spans="1:4" ht="15.6">
      <c r="A58" s="1" t="s">
        <v>93</v>
      </c>
      <c r="B58" s="76" t="s">
        <v>181</v>
      </c>
    </row>
    <row r="59" spans="1:4" ht="15">
      <c r="B59" s="77" t="s">
        <v>182</v>
      </c>
    </row>
    <row r="61" spans="1:4" ht="15.6">
      <c r="A61" s="1" t="s">
        <v>94</v>
      </c>
      <c r="B61" s="76" t="s">
        <v>140</v>
      </c>
    </row>
    <row r="62" spans="1:4" ht="15">
      <c r="B62" s="77" t="s">
        <v>105</v>
      </c>
    </row>
    <row r="64" spans="1:4" ht="15.6">
      <c r="A64" s="1" t="s">
        <v>95</v>
      </c>
      <c r="B64" s="75" t="s">
        <v>281</v>
      </c>
    </row>
    <row r="65" spans="1:2" ht="15">
      <c r="B65" s="77" t="s">
        <v>282</v>
      </c>
    </row>
    <row r="67" spans="1:2" ht="15.6">
      <c r="A67" s="1" t="s">
        <v>96</v>
      </c>
      <c r="B67" s="76" t="s">
        <v>231</v>
      </c>
    </row>
    <row r="68" spans="1:2" ht="15">
      <c r="B68" s="77" t="s">
        <v>232</v>
      </c>
    </row>
    <row r="70" spans="1:2" ht="15.6">
      <c r="A70" s="1" t="s">
        <v>97</v>
      </c>
      <c r="B70" s="75" t="s">
        <v>233</v>
      </c>
    </row>
    <row r="71" spans="1:2" ht="15">
      <c r="B71" s="77" t="s">
        <v>183</v>
      </c>
    </row>
    <row r="73" spans="1:2" ht="15.6">
      <c r="A73" s="1" t="s">
        <v>98</v>
      </c>
      <c r="B73" s="75" t="s">
        <v>106</v>
      </c>
    </row>
    <row r="74" spans="1:2" ht="15">
      <c r="B74" s="77" t="s">
        <v>184</v>
      </c>
    </row>
    <row r="76" spans="1:2" ht="15.6">
      <c r="A76" s="1" t="s">
        <v>99</v>
      </c>
      <c r="B76" s="75" t="s">
        <v>107</v>
      </c>
    </row>
    <row r="77" spans="1:2" ht="15">
      <c r="B77" s="77" t="s">
        <v>185</v>
      </c>
    </row>
    <row r="79" spans="1:2" ht="15.6">
      <c r="A79" s="1" t="s">
        <v>100</v>
      </c>
      <c r="B79" s="75" t="s">
        <v>82</v>
      </c>
    </row>
    <row r="80" spans="1:2" ht="15">
      <c r="B80" s="77" t="s">
        <v>186</v>
      </c>
    </row>
    <row r="82" spans="1:2" ht="15.6">
      <c r="A82" s="1" t="s">
        <v>101</v>
      </c>
      <c r="B82" s="75" t="s">
        <v>279</v>
      </c>
    </row>
    <row r="83" spans="1:2" ht="15">
      <c r="B83" s="77" t="s">
        <v>280</v>
      </c>
    </row>
    <row r="85" spans="1:2" ht="15.6">
      <c r="A85" s="1" t="s">
        <v>102</v>
      </c>
      <c r="B85" s="75" t="s">
        <v>266</v>
      </c>
    </row>
    <row r="86" spans="1:2" ht="15">
      <c r="B86" s="77" t="s">
        <v>278</v>
      </c>
    </row>
    <row r="88" spans="1:2" ht="15.6">
      <c r="A88" s="1" t="s">
        <v>148</v>
      </c>
      <c r="B88" s="75" t="s">
        <v>267</v>
      </c>
    </row>
    <row r="89" spans="1:2" ht="15">
      <c r="B89" s="77" t="s">
        <v>268</v>
      </c>
    </row>
    <row r="91" spans="1:2" ht="15.6">
      <c r="A91" s="1" t="s">
        <v>149</v>
      </c>
      <c r="B91" s="75" t="s">
        <v>269</v>
      </c>
    </row>
    <row r="92" spans="1:2" ht="15">
      <c r="B92" s="77" t="s">
        <v>270</v>
      </c>
    </row>
    <row r="94" spans="1:2" ht="15.6">
      <c r="A94" s="1" t="s">
        <v>271</v>
      </c>
      <c r="B94" s="75" t="s">
        <v>272</v>
      </c>
    </row>
    <row r="95" spans="1:2" ht="15">
      <c r="B95" s="77" t="s">
        <v>273</v>
      </c>
    </row>
    <row r="97" spans="1:2" ht="15.6">
      <c r="A97" s="1" t="s">
        <v>274</v>
      </c>
      <c r="B97" s="75" t="s">
        <v>275</v>
      </c>
    </row>
    <row r="98" spans="1:2" ht="15">
      <c r="B98" s="77" t="s">
        <v>276</v>
      </c>
    </row>
    <row r="99" spans="1:2" ht="15">
      <c r="B99" s="77"/>
    </row>
    <row r="100" spans="1:2" ht="15.6">
      <c r="A100" s="1" t="s">
        <v>277</v>
      </c>
      <c r="B100" s="75" t="s">
        <v>188</v>
      </c>
    </row>
    <row r="101" spans="1:2" ht="15">
      <c r="B101" s="77" t="s">
        <v>108</v>
      </c>
    </row>
    <row r="102" spans="1:2" ht="15">
      <c r="B102" s="78" t="s">
        <v>187</v>
      </c>
    </row>
    <row r="104" spans="1:2" ht="15">
      <c r="B104" s="77" t="s">
        <v>109</v>
      </c>
    </row>
    <row r="105" spans="1:2" ht="15">
      <c r="B105" s="77"/>
    </row>
    <row r="107" spans="1:2" ht="15.6">
      <c r="B107" s="75" t="s">
        <v>110</v>
      </c>
    </row>
    <row r="108" spans="1:2" ht="5.0999999999999996" customHeight="1"/>
    <row r="109" spans="1:2" ht="15.6">
      <c r="A109" s="1" t="s">
        <v>93</v>
      </c>
      <c r="B109" s="75" t="s">
        <v>86</v>
      </c>
    </row>
    <row r="110" spans="1:2" ht="15">
      <c r="B110" s="77" t="s">
        <v>111</v>
      </c>
    </row>
    <row r="111" spans="1:2" ht="15">
      <c r="B111" s="78" t="s">
        <v>112</v>
      </c>
    </row>
    <row r="113" spans="1:2" ht="15.6">
      <c r="A113" s="1" t="s">
        <v>94</v>
      </c>
      <c r="B113" s="75" t="s">
        <v>113</v>
      </c>
    </row>
    <row r="114" spans="1:2" ht="15">
      <c r="B114" s="78" t="s">
        <v>114</v>
      </c>
    </row>
    <row r="115" spans="1:2" ht="14.4">
      <c r="B115" s="71" t="s">
        <v>143</v>
      </c>
    </row>
    <row r="117" spans="1:2" ht="15.6">
      <c r="A117" s="1" t="s">
        <v>95</v>
      </c>
      <c r="B117" s="75" t="s">
        <v>115</v>
      </c>
    </row>
    <row r="118" spans="1:2" ht="15">
      <c r="B118" s="77" t="s">
        <v>116</v>
      </c>
    </row>
    <row r="120" spans="1:2" ht="15.6">
      <c r="A120" s="1" t="s">
        <v>96</v>
      </c>
      <c r="B120" s="75" t="s">
        <v>117</v>
      </c>
    </row>
    <row r="121" spans="1:2" ht="15.6">
      <c r="A121" s="1"/>
      <c r="B121" s="77" t="s">
        <v>118</v>
      </c>
    </row>
    <row r="122" spans="1:2" ht="15.6">
      <c r="A122" s="1"/>
    </row>
    <row r="123" spans="1:2" ht="15.6">
      <c r="A123" s="1" t="s">
        <v>97</v>
      </c>
      <c r="B123" s="75" t="s">
        <v>52</v>
      </c>
    </row>
    <row r="124" spans="1:2" ht="15.6">
      <c r="A124" s="1"/>
      <c r="B124" s="77" t="s">
        <v>208</v>
      </c>
    </row>
    <row r="125" spans="1:2" ht="15.6">
      <c r="A125" s="1"/>
    </row>
    <row r="126" spans="1:2" ht="15.6">
      <c r="A126" s="1" t="s">
        <v>98</v>
      </c>
      <c r="B126" s="75" t="s">
        <v>119</v>
      </c>
    </row>
    <row r="127" spans="1:2" ht="15">
      <c r="B127" s="77" t="s">
        <v>120</v>
      </c>
    </row>
    <row r="128" spans="1:2" ht="15">
      <c r="B128" s="77" t="s">
        <v>121</v>
      </c>
    </row>
    <row r="130" spans="1:4" ht="15.6">
      <c r="A130" s="79"/>
      <c r="B130" s="75" t="s">
        <v>146</v>
      </c>
    </row>
    <row r="131" spans="1:4" ht="15.6">
      <c r="B131" s="81" t="s">
        <v>189</v>
      </c>
      <c r="C131" s="74"/>
      <c r="D131" s="74"/>
    </row>
    <row r="133" spans="1:4" ht="15">
      <c r="B133" s="77" t="s">
        <v>122</v>
      </c>
    </row>
    <row r="134" spans="1:4" ht="15">
      <c r="B134" s="78" t="s">
        <v>190</v>
      </c>
    </row>
    <row r="136" spans="1:4" ht="30.6">
      <c r="B136" s="134" t="s">
        <v>284</v>
      </c>
    </row>
    <row r="138" spans="1:4" ht="15.6">
      <c r="A138" s="1" t="s">
        <v>93</v>
      </c>
      <c r="B138" s="76" t="s">
        <v>141</v>
      </c>
    </row>
    <row r="139" spans="1:4" ht="15">
      <c r="B139" s="77" t="s">
        <v>123</v>
      </c>
    </row>
    <row r="141" spans="1:4" ht="15.6">
      <c r="A141" s="1" t="s">
        <v>94</v>
      </c>
      <c r="B141" s="75" t="s">
        <v>124</v>
      </c>
    </row>
    <row r="142" spans="1:4" ht="15">
      <c r="B142" s="77" t="s">
        <v>125</v>
      </c>
    </row>
    <row r="143" spans="1:4" ht="15">
      <c r="B143" s="78" t="s">
        <v>126</v>
      </c>
    </row>
    <row r="145" spans="1:4" ht="15.6">
      <c r="A145" s="1" t="s">
        <v>95</v>
      </c>
      <c r="B145" s="75" t="s">
        <v>13</v>
      </c>
    </row>
    <row r="146" spans="1:4" ht="15">
      <c r="B146" s="78" t="s">
        <v>127</v>
      </c>
    </row>
    <row r="148" spans="1:4" ht="15.6">
      <c r="A148" s="1" t="s">
        <v>96</v>
      </c>
      <c r="B148" s="1" t="s">
        <v>16</v>
      </c>
    </row>
    <row r="149" spans="1:4" ht="15.6">
      <c r="A149" s="1"/>
      <c r="B149" s="77" t="s">
        <v>128</v>
      </c>
    </row>
    <row r="150" spans="1:4" ht="15.6">
      <c r="A150" s="1"/>
    </row>
    <row r="151" spans="1:4" ht="15.6">
      <c r="A151" s="1" t="s">
        <v>97</v>
      </c>
      <c r="B151" s="1" t="s">
        <v>129</v>
      </c>
    </row>
    <row r="152" spans="1:4" ht="15.6">
      <c r="A152" s="1"/>
      <c r="B152" s="77" t="s">
        <v>130</v>
      </c>
    </row>
    <row r="153" spans="1:4" ht="15.6">
      <c r="A153" s="1"/>
      <c r="B153" s="77"/>
    </row>
    <row r="154" spans="1:4" ht="15.6">
      <c r="A154" s="1" t="s">
        <v>98</v>
      </c>
      <c r="B154" s="1" t="s">
        <v>237</v>
      </c>
    </row>
    <row r="155" spans="1:4" ht="15.6">
      <c r="A155" s="1"/>
      <c r="B155" s="77" t="s">
        <v>238</v>
      </c>
    </row>
    <row r="156" spans="1:4" ht="15.6">
      <c r="A156" s="1"/>
      <c r="B156" s="77" t="s">
        <v>239</v>
      </c>
    </row>
    <row r="157" spans="1:4" ht="15.6">
      <c r="A157" s="1"/>
      <c r="B157" s="77" t="s">
        <v>240</v>
      </c>
    </row>
    <row r="158" spans="1:4" ht="15.6">
      <c r="A158" s="1"/>
    </row>
    <row r="159" spans="1:4" ht="15.6">
      <c r="A159" s="1"/>
    </row>
    <row r="160" spans="1:4" ht="15.6">
      <c r="A160" s="1"/>
      <c r="B160" s="73" t="s">
        <v>234</v>
      </c>
      <c r="C160" s="74"/>
      <c r="D160" s="74"/>
    </row>
    <row r="162" spans="1:2" ht="15">
      <c r="B162" s="77" t="s">
        <v>131</v>
      </c>
    </row>
    <row r="163" spans="1:2" ht="15">
      <c r="B163" s="77"/>
    </row>
    <row r="164" spans="1:2" ht="30.6">
      <c r="B164" s="134" t="s">
        <v>284</v>
      </c>
    </row>
    <row r="166" spans="1:2" ht="15.6">
      <c r="A166" s="1" t="s">
        <v>132</v>
      </c>
      <c r="B166" s="75" t="s">
        <v>133</v>
      </c>
    </row>
    <row r="167" spans="1:2" ht="15">
      <c r="B167" s="77" t="s">
        <v>144</v>
      </c>
    </row>
    <row r="168" spans="1:2" ht="15">
      <c r="B168" s="77" t="s">
        <v>134</v>
      </c>
    </row>
    <row r="170" spans="1:2" ht="15.6">
      <c r="A170" s="1" t="s">
        <v>135</v>
      </c>
      <c r="B170" s="75" t="s">
        <v>124</v>
      </c>
    </row>
    <row r="171" spans="1:2" ht="15">
      <c r="B171" s="77" t="s">
        <v>145</v>
      </c>
    </row>
    <row r="172" spans="1:2" ht="15">
      <c r="B172" s="77" t="s">
        <v>126</v>
      </c>
    </row>
    <row r="174" spans="1:2" ht="15.6">
      <c r="A174" s="1" t="s">
        <v>95</v>
      </c>
      <c r="B174" s="75" t="s">
        <v>13</v>
      </c>
    </row>
    <row r="175" spans="1:2" ht="15">
      <c r="B175" s="77" t="s">
        <v>127</v>
      </c>
    </row>
    <row r="177" spans="1:4" ht="15.6">
      <c r="A177" s="1" t="s">
        <v>96</v>
      </c>
      <c r="B177" s="1" t="s">
        <v>16</v>
      </c>
    </row>
    <row r="178" spans="1:4" ht="15.6">
      <c r="A178" s="1"/>
      <c r="B178" s="77" t="s">
        <v>128</v>
      </c>
    </row>
    <row r="179" spans="1:4" ht="15.6">
      <c r="A179" s="1"/>
    </row>
    <row r="180" spans="1:4" ht="15.6">
      <c r="A180" s="1" t="s">
        <v>97</v>
      </c>
      <c r="B180" s="75" t="s">
        <v>129</v>
      </c>
    </row>
    <row r="181" spans="1:4" ht="15">
      <c r="B181" s="77" t="s">
        <v>136</v>
      </c>
    </row>
    <row r="184" spans="1:4" ht="15.6">
      <c r="B184" s="73" t="s">
        <v>216</v>
      </c>
      <c r="C184" s="74"/>
      <c r="D184" s="74"/>
    </row>
    <row r="185" spans="1:4" ht="15.6">
      <c r="B185" s="127" t="s">
        <v>257</v>
      </c>
    </row>
    <row r="186" spans="1:4" ht="15.6">
      <c r="B186" s="127" t="s">
        <v>253</v>
      </c>
    </row>
    <row r="187" spans="1:4" ht="15.6">
      <c r="B187" s="127" t="s">
        <v>258</v>
      </c>
    </row>
    <row r="188" spans="1:4" ht="15.6">
      <c r="B188" s="127" t="s">
        <v>255</v>
      </c>
    </row>
    <row r="191" spans="1:4">
      <c r="B191" s="80" t="s">
        <v>137</v>
      </c>
    </row>
    <row r="194" spans="2:2">
      <c r="B194" s="113" t="s">
        <v>301</v>
      </c>
    </row>
  </sheetData>
  <sheetProtection algorithmName="SHA-512" hashValue="IoVYqJdMrulZ84DN6saJ3HBhvWd85HqLGDQ4rDvdTh8FInX17Dx4FUuyVnYPs6gGKU0Op9efFLxfafBsiM7U6A==" saltValue="xlBcvFd6ruRQttw4VTvatA==" spinCount="100000" sheet="1" formatCells="0" formatColumns="0" formatRows="0" insertColumns="0" insertRows="0" insertHyperlinks="0" deleteColumns="0" deleteRows="0" sort="0" autoFilter="0" pivotTables="0"/>
  <customSheetViews>
    <customSheetView guid="{D9EA3246-7C78-4891-BAB3-776526ADD708}" showGridLines="0" showRowCol="0">
      <selection activeCell="B17" sqref="B17"/>
      <pageMargins left="0.5" right="0.5" top="0.5" bottom="0.5" header="0.5" footer="0.5"/>
      <pageSetup paperSize="9" orientation="portrait" r:id="rId1"/>
      <headerFooter alignWithMargins="0"/>
    </customSheetView>
  </customSheetViews>
  <phoneticPr fontId="0" type="noConversion"/>
  <hyperlinks>
    <hyperlink ref="B2" r:id="rId2" xr:uid="{00000000-0004-0000-0000-000000000000}"/>
    <hyperlink ref="C2" location="Kump!A1" tooltip="Go to Next page" display="Next &gt;&gt;" xr:uid="{00000000-0004-0000-0000-000001000000}"/>
    <hyperlink ref="B21" r:id="rId3" xr:uid="{00000000-0004-0000-0000-000002000000}"/>
    <hyperlink ref="E33" r:id="rId4" display="mailto:jotajoti@hotmail.com" xr:uid="{00000000-0004-0000-0000-000003000000}"/>
    <hyperlink ref="E32" r:id="rId5" display="mailto:rozhan_3090@yahoo.com" xr:uid="{00000000-0004-0000-0000-000004000000}"/>
    <hyperlink ref="E35" r:id="rId6" xr:uid="{00000000-0004-0000-0000-000005000000}"/>
    <hyperlink ref="E36" r:id="rId7" xr:uid="{00000000-0004-0000-0000-000006000000}"/>
    <hyperlink ref="E38" r:id="rId8" xr:uid="{00000000-0004-0000-0000-000007000000}"/>
    <hyperlink ref="E34" r:id="rId9" xr:uid="{00000000-0004-0000-0000-000008000000}"/>
    <hyperlink ref="B25" r:id="rId10" xr:uid="{00000000-0004-0000-0000-000009000000}"/>
    <hyperlink ref="E37" r:id="rId11" xr:uid="{00000000-0004-0000-0000-00000A000000}"/>
  </hyperlinks>
  <pageMargins left="0.5" right="0.5" top="0.5" bottom="0.5" header="0.5" footer="0.5"/>
  <pageSetup paperSize="9" scale="70" orientation="landscape" r:id="rId12"/>
  <headerFooter alignWithMargins="0"/>
  <rowBreaks count="4" manualBreakCount="4">
    <brk id="39" max="16383" man="1"/>
    <brk id="87" max="16383" man="1"/>
    <brk id="129" max="16383" man="1"/>
    <brk id="1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autoPageBreaks="0"/>
  </sheetPr>
  <dimension ref="B1:H41"/>
  <sheetViews>
    <sheetView showGridLines="0" showRowColHeaders="0" workbookViewId="0">
      <selection activeCell="C11" sqref="C11"/>
    </sheetView>
  </sheetViews>
  <sheetFormatPr defaultRowHeight="13.2"/>
  <cols>
    <col min="1" max="1" width="4.6640625" customWidth="1"/>
    <col min="2" max="2" width="28.33203125" customWidth="1"/>
    <col min="3" max="3" width="54" customWidth="1"/>
    <col min="4" max="4" width="11.6640625" bestFit="1" customWidth="1"/>
  </cols>
  <sheetData>
    <row r="1" spans="2:4" ht="9.9" customHeight="1"/>
    <row r="2" spans="2:4" ht="15" customHeight="1">
      <c r="B2" s="1" t="s">
        <v>195</v>
      </c>
      <c r="D2" s="8" t="s">
        <v>55</v>
      </c>
    </row>
    <row r="3" spans="2:4" ht="15" customHeight="1">
      <c r="B3" s="1" t="s">
        <v>299</v>
      </c>
      <c r="D3" s="8" t="s">
        <v>56</v>
      </c>
    </row>
    <row r="4" spans="2:4" ht="5.0999999999999996" customHeight="1">
      <c r="B4" s="1"/>
      <c r="D4" s="8"/>
    </row>
    <row r="5" spans="2:4" ht="21">
      <c r="B5" s="2" t="s">
        <v>223</v>
      </c>
    </row>
    <row r="6" spans="2:4" ht="9.9" customHeight="1"/>
    <row r="7" spans="2:4" ht="18" customHeight="1">
      <c r="B7" s="3" t="s">
        <v>178</v>
      </c>
      <c r="C7" s="27"/>
      <c r="D7" s="113" t="s">
        <v>259</v>
      </c>
    </row>
    <row r="8" spans="2:4" ht="18" customHeight="1">
      <c r="B8" s="3" t="s">
        <v>0</v>
      </c>
      <c r="C8" s="27"/>
    </row>
    <row r="9" spans="2:4" ht="18" customHeight="1">
      <c r="B9" s="3" t="s">
        <v>1</v>
      </c>
      <c r="C9" s="27" t="s">
        <v>29</v>
      </c>
    </row>
    <row r="10" spans="2:4" ht="39.9" customHeight="1">
      <c r="B10" s="3" t="s">
        <v>80</v>
      </c>
      <c r="C10" s="27"/>
    </row>
    <row r="11" spans="2:4" ht="18" customHeight="1">
      <c r="B11" s="4" t="s">
        <v>179</v>
      </c>
      <c r="C11" s="28"/>
    </row>
    <row r="12" spans="2:4" ht="18" customHeight="1">
      <c r="B12" s="7"/>
      <c r="C12" s="29"/>
    </row>
    <row r="13" spans="2:4" ht="18" customHeight="1">
      <c r="B13" s="7"/>
      <c r="C13" s="29"/>
    </row>
    <row r="14" spans="2:4" ht="18" customHeight="1">
      <c r="B14" s="3" t="s">
        <v>61</v>
      </c>
      <c r="C14" s="27"/>
    </row>
    <row r="15" spans="2:4" ht="18" customHeight="1">
      <c r="B15" s="3" t="s">
        <v>59</v>
      </c>
      <c r="C15" s="27"/>
    </row>
    <row r="16" spans="2:4" ht="18" customHeight="1">
      <c r="B16" s="3" t="s">
        <v>60</v>
      </c>
      <c r="C16" s="27"/>
    </row>
    <row r="17" spans="2:3" ht="18" customHeight="1">
      <c r="B17" s="5" t="s">
        <v>293</v>
      </c>
      <c r="C17" s="27"/>
    </row>
    <row r="18" spans="2:3" ht="18" customHeight="1">
      <c r="B18" s="5" t="s">
        <v>294</v>
      </c>
      <c r="C18" s="83"/>
    </row>
    <row r="19" spans="2:3" ht="4.95" customHeight="1">
      <c r="B19" s="1"/>
    </row>
    <row r="20" spans="2:3" ht="18" customHeight="1">
      <c r="B20" s="2" t="s">
        <v>285</v>
      </c>
    </row>
    <row r="21" spans="2:3" ht="10.050000000000001" customHeight="1">
      <c r="B21" s="135" t="s">
        <v>286</v>
      </c>
    </row>
    <row r="22" spans="2:3" ht="10.050000000000001" customHeight="1">
      <c r="B22" s="135" t="s">
        <v>287</v>
      </c>
    </row>
    <row r="23" spans="2:3" ht="4.95" customHeight="1"/>
    <row r="24" spans="2:3" ht="18" customHeight="1">
      <c r="B24" s="5" t="s">
        <v>228</v>
      </c>
      <c r="C24" s="27"/>
    </row>
    <row r="25" spans="2:3" ht="18" customHeight="1">
      <c r="B25" s="5" t="s">
        <v>288</v>
      </c>
      <c r="C25" s="27"/>
    </row>
    <row r="26" spans="2:3" ht="18" customHeight="1">
      <c r="B26" s="5" t="s">
        <v>289</v>
      </c>
      <c r="C26" s="83"/>
    </row>
    <row r="27" spans="2:3" ht="18" customHeight="1">
      <c r="B27" s="4" t="s">
        <v>290</v>
      </c>
      <c r="C27" s="28"/>
    </row>
    <row r="28" spans="2:3" ht="18" customHeight="1">
      <c r="B28" s="7"/>
      <c r="C28" s="29"/>
    </row>
    <row r="29" spans="2:3" ht="18" customHeight="1">
      <c r="B29" s="7"/>
      <c r="C29" s="29"/>
    </row>
    <row r="30" spans="2:3" ht="18" customHeight="1">
      <c r="B30" s="3" t="s">
        <v>61</v>
      </c>
      <c r="C30" s="27"/>
    </row>
    <row r="31" spans="2:3" ht="18" customHeight="1">
      <c r="B31" s="5" t="s">
        <v>169</v>
      </c>
      <c r="C31" s="92"/>
    </row>
    <row r="32" spans="2:3" ht="38.1" customHeight="1">
      <c r="B32" s="136" t="s">
        <v>291</v>
      </c>
      <c r="C32" s="27"/>
    </row>
    <row r="33" spans="2:8" ht="15" customHeight="1"/>
    <row r="34" spans="2:8" ht="18" customHeight="1">
      <c r="B34" s="1" t="s">
        <v>53</v>
      </c>
    </row>
    <row r="35" spans="2:8" ht="5.0999999999999996" customHeight="1">
      <c r="B35" s="1"/>
    </row>
    <row r="36" spans="2:8" ht="18" customHeight="1">
      <c r="B36" s="6" t="s">
        <v>87</v>
      </c>
      <c r="C36" s="112" t="s">
        <v>88</v>
      </c>
    </row>
    <row r="37" spans="2:8" ht="18" customHeight="1">
      <c r="B37" s="6" t="s">
        <v>54</v>
      </c>
      <c r="C37" s="54">
        <f>JumlahYuran</f>
        <v>0</v>
      </c>
      <c r="D37" s="20"/>
      <c r="E37" s="100"/>
      <c r="F37" s="100"/>
      <c r="G37" s="100"/>
      <c r="H37" s="87"/>
    </row>
    <row r="38" spans="2:8" ht="18" customHeight="1">
      <c r="B38" s="6" t="s">
        <v>49</v>
      </c>
      <c r="C38" s="55"/>
      <c r="D38" s="20"/>
      <c r="E38" s="100"/>
      <c r="F38" s="100"/>
      <c r="G38" s="100"/>
      <c r="H38" s="87"/>
    </row>
    <row r="39" spans="2:8" ht="18" customHeight="1">
      <c r="B39" s="6" t="s">
        <v>50</v>
      </c>
      <c r="C39" s="30"/>
    </row>
    <row r="40" spans="2:8" ht="18" customHeight="1">
      <c r="B40" s="6" t="s">
        <v>51</v>
      </c>
      <c r="C40" s="30"/>
    </row>
    <row r="41" spans="2:8" ht="18" customHeight="1">
      <c r="B41" s="6" t="s">
        <v>222</v>
      </c>
      <c r="C41" s="30"/>
    </row>
  </sheetData>
  <sheetProtection algorithmName="SHA-512" hashValue="D4i1R9SL1tiuPXzRjIgnUXSwGUt8MMaWJ61HhGyNtJhAcWB6gHVR20pv4e+woSQBp323+si8egMHdgFqlrilPA==" saltValue="oCQq/zqH51I6avUKumuxPA==" spinCount="100000" sheet="1" formatCells="0" formatColumns="0" formatRows="0" insertColumns="0" insertRows="0" insertHyperlinks="0" deleteColumns="0" deleteRows="0" sort="0" autoFilter="0" pivotTables="0"/>
  <dataConsolidate/>
  <customSheetViews>
    <customSheetView guid="{D9EA3246-7C78-4891-BAB3-776526ADD708}" showGridLines="0" showRowCol="0" printArea="1">
      <selection activeCell="C9" sqref="C9"/>
      <pageMargins left="0.5" right="0.5" top="0.75" bottom="1" header="0.5" footer="0.5"/>
      <pageSetup paperSize="9" orientation="portrait" horizontalDpi="4294967294" r:id="rId1"/>
      <headerFooter alignWithMargins="0"/>
    </customSheetView>
  </customSheetViews>
  <phoneticPr fontId="0" type="noConversion"/>
  <dataValidations xWindow="544" yWindow="643" count="20">
    <dataValidation type="list" showInputMessage="1" showErrorMessage="1" errorTitle="Kaedah Pembayaran" error="Sila pilih kaedah pembayaran yang sah!" promptTitle="Kaedah Pembayaran" prompt="Sila pilih kaedah pembayaran yuran. CEK atau TUNAI." sqref="C40" xr:uid="{00000000-0002-0000-0100-000000000000}">
      <formula1>KaedahBayarList</formula1>
    </dataValidation>
    <dataValidation allowBlank="1" showInputMessage="1" showErrorMessage="1" promptTitle="Jumlah Yuran" prompt="Sila isikan jumlah yuran yang dibayar." sqref="C37" xr:uid="{00000000-0002-0000-0100-000001000000}"/>
    <dataValidation allowBlank="1" showInputMessage="1" showErrorMessage="1" promptTitle="No. Rujukan Pembayaran" prompt="Sila isikan no. rujukan dari resit/slip deposit." sqref="C39" xr:uid="{00000000-0002-0000-0100-000002000000}"/>
    <dataValidation type="date" operator="greaterThan" allowBlank="1" showInputMessage="1" showErrorMessage="1" errorTitle="Tarikh Pembayaran" error="Sila isikan tarikh pembayaran yang sah!" promptTitle="Tarikh Pembayaran" prompt="Sila isikan tarikh pembayaran dibuat." sqref="C38" xr:uid="{00000000-0002-0000-0100-000003000000}">
      <formula1>39814</formula1>
    </dataValidation>
    <dataValidation allowBlank="1" showInputMessage="1" showErrorMessage="1" promptTitle="No. Cek" prompt="Sila isikan No. Cek JIKA pembayaran dibuat dengan cek._x000a_Contoh : MBB145678" sqref="C41" xr:uid="{00000000-0002-0000-0100-000004000000}"/>
    <dataValidation allowBlank="1" showInputMessage="1" showErrorMessage="1" errorTitle="PPM Negeri" error="Sila pilih PPM Negeri yang sah!" promptTitle="PPM Negeri" prompt="Sila pilih PPM Negeri dari senarai." sqref="C9" xr:uid="{00000000-0002-0000-0100-000005000000}"/>
    <dataValidation type="textLength" allowBlank="1" showInputMessage="1" showErrorMessage="1" errorTitle="No. Kump" error="Sila isikan No. Kumpulan yang sah!_x000a_" promptTitle="No. Kump" prompt="Sila isikan No. Kumpulan" sqref="C7" xr:uid="{00000000-0002-0000-0100-000006000000}">
      <formula1>1</formula1>
      <formula2>6</formula2>
    </dataValidation>
    <dataValidation type="custom" allowBlank="1" showInputMessage="1" showErrorMessage="1" errorTitle="Nama" error="Sila isikan nama dalam HURUF BESAR!" promptTitle="Nama" prompt="Sila masukkan nama Sekolah / Maktab / Universiti / Kumpulan." sqref="C10" xr:uid="{00000000-0002-0000-0100-000007000000}">
      <formula1>EXACT(C10,UPPER(C10))</formula1>
    </dataValidation>
    <dataValidation allowBlank="1" showInputMessage="1" showErrorMessage="1" promptTitle="Nama Pemimpin Bertanggungjawab" prompt="Sila isikan Nama Pemimpin Bertanggungjawab" sqref="C24" xr:uid="{00000000-0002-0000-0100-000008000000}"/>
    <dataValidation allowBlank="1" showInputMessage="1" showErrorMessage="1" promptTitle="No. Pendaftaran Kump" prompt="Sila isikan No. Pendaftaran Kumpulan: bagi kumpulan yang telah berdaftar dan kini memperbaharui pendaftaran. _x000a__x000a_Kosongkan jika kump baru yang belum pernah berdaftar." sqref="C32" xr:uid="{00000000-0002-0000-0100-000009000000}"/>
    <dataValidation type="list" allowBlank="1" showInputMessage="1" showErrorMessage="1" errorTitle="Negeri" error="Sila pilih Negeri yang sah!" promptTitle="Negeri" prompt="Sila pilih negeri dari senarai." sqref="C16" xr:uid="{00000000-0002-0000-0100-00000A000000}">
      <formula1>NegeriList</formula1>
    </dataValidation>
    <dataValidation type="custom" allowBlank="1" showInputMessage="1" showErrorMessage="1" errorTitle="Bandar" error="Sila isikan nama bandar dalam HURUF BESAR!" promptTitle="Bandar" prompt="Sila isikan nama bandar (Jika Ada)." sqref="C15" xr:uid="{00000000-0002-0000-0100-00000B000000}">
      <formula1>EXACT(C15,UPPER(C15))</formula1>
    </dataValidation>
    <dataValidation type="list" showInputMessage="1" showErrorMessage="1" errorTitle="Jenis Pendaftaran" error="Sila pilih jenis pendaftaran yang sah!" promptTitle="Jenis Pendaftaran" prompt="Sila pilih jenis Pendaftaran._x000a_PEMBAHARUAN : Untuk memperbaharui pendaftaran._x000a_PENDAFTARAN BARU : Untuk kumpulan baru yang BELUM PERNAH berdaftar." sqref="C36" xr:uid="{00000000-0002-0000-0100-00000C000000}">
      <formula1>JenisDaftarList</formula1>
    </dataValidation>
    <dataValidation type="list" allowBlank="1" showInputMessage="1" showErrorMessage="1" errorTitle="PPM Daerah" error="Sila pilih Daerah yang sah!" promptTitle="PPM Daerah" prompt="Sila pilih PPM Daerah." sqref="C8" xr:uid="{00000000-0002-0000-0100-00000D000000}">
      <formula1>Daerah</formula1>
    </dataValidation>
    <dataValidation type="list" allowBlank="1" showInputMessage="1" showErrorMessage="1" promptTitle="Pendaftaran Tahun Lepas" prompt="Sila Mengesahkan pendaftaran tahun lepas" sqref="C31" xr:uid="{00000000-0002-0000-0100-00000E000000}">
      <formula1>DaftarTahunLepas</formula1>
    </dataValidation>
    <dataValidation allowBlank="1" showInputMessage="1" showErrorMessage="1" promptTitle="Poskod Rumah Pemimpin" prompt="Sila Isikan Poskod Rumah Pemimpin." sqref="C30" xr:uid="{00000000-0002-0000-0100-00000F000000}"/>
    <dataValidation allowBlank="1" showInputMessage="1" showErrorMessage="1" promptTitle="Alamat E-mel Krew" prompt="Sila isikan alamat e-mel Krew" sqref="C18" xr:uid="{00000000-0002-0000-0100-000010000000}"/>
    <dataValidation allowBlank="1" showInputMessage="1" showErrorMessage="1" promptTitle="No. Telefon Pemimpin" prompt="Sila isikan No. Telefon Pemimpin. Untuk dihubungi ketika kecemasan." sqref="C25" xr:uid="{00000000-0002-0000-0100-000011000000}"/>
    <dataValidation type="custom" allowBlank="1" showInputMessage="1" showErrorMessage="1" errorTitle="Bandar" error="Sila isikan Nombor Telefon Sekolah" promptTitle="No. Tel Sekolah" prompt="Sila isikan Nombor Telefon Sekolah" sqref="C17" xr:uid="{00000000-0002-0000-0100-000012000000}">
      <formula1>EXACT(C17,UPPER(C17))</formula1>
    </dataValidation>
    <dataValidation allowBlank="1" showInputMessage="1" showErrorMessage="1" promptTitle="Alamat E-mel Pemimpin" prompt="Sila isikan alamat e-mel pemimpin" sqref="C26" xr:uid="{00000000-0002-0000-0100-000013000000}"/>
  </dataValidations>
  <hyperlinks>
    <hyperlink ref="D2" location="Arahan!A1" tooltip="Go to Previous page" display="&lt;&lt; Previous" xr:uid="{00000000-0004-0000-0100-000000000000}"/>
    <hyperlink ref="D3" location="Pemimpin!A1" tooltip="Go to Next page" display="Next &gt;&gt;" xr:uid="{00000000-0004-0000-0100-000001000000}"/>
  </hyperlinks>
  <pageMargins left="0.5" right="0.5" top="0.75" bottom="1" header="0.5" footer="0.5"/>
  <pageSetup paperSize="9" orientation="portrait" horizontalDpi="4294967294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2060"/>
  </sheetPr>
  <dimension ref="B1:L53"/>
  <sheetViews>
    <sheetView showGridLines="0" showRowColHeaders="0" workbookViewId="0">
      <pane ySplit="13" topLeftCell="A14" activePane="bottomLeft" state="frozen"/>
      <selection activeCell="B36" sqref="B36"/>
      <selection pane="bottomLeft" activeCell="D14" sqref="D13:D14"/>
    </sheetView>
  </sheetViews>
  <sheetFormatPr defaultColWidth="9.109375" defaultRowHeight="13.2"/>
  <cols>
    <col min="1" max="1" width="3.6640625" style="9" customWidth="1"/>
    <col min="2" max="2" width="4.88671875" style="9" customWidth="1"/>
    <col min="3" max="3" width="55.6640625" style="9" customWidth="1"/>
    <col min="4" max="4" width="18.44140625" style="9" customWidth="1"/>
    <col min="5" max="5" width="13.5546875" style="9" customWidth="1"/>
    <col min="6" max="6" width="15.44140625" style="9" customWidth="1"/>
    <col min="7" max="7" width="17" style="9" customWidth="1"/>
    <col min="8" max="8" width="18.21875" hidden="1" customWidth="1"/>
    <col min="9" max="9" width="16.88671875" hidden="1" customWidth="1"/>
    <col min="10" max="10" width="17" hidden="1" customWidth="1"/>
    <col min="11" max="11" width="12.88671875" hidden="1" customWidth="1"/>
    <col min="12" max="12" width="16.44140625" customWidth="1"/>
    <col min="13" max="16384" width="9.109375" style="9"/>
  </cols>
  <sheetData>
    <row r="1" spans="2:12" s="19" customFormat="1" ht="9.9" customHeight="1"/>
    <row r="2" spans="2:12" s="19" customFormat="1" ht="15" customHeight="1">
      <c r="B2" s="20" t="s">
        <v>195</v>
      </c>
      <c r="C2" s="31"/>
      <c r="D2" s="143" t="s">
        <v>3</v>
      </c>
      <c r="E2" s="144"/>
      <c r="F2" s="143" t="s">
        <v>9</v>
      </c>
      <c r="G2" s="144"/>
      <c r="L2" s="21" t="s">
        <v>55</v>
      </c>
    </row>
    <row r="3" spans="2:12" s="19" customFormat="1" ht="12" customHeight="1">
      <c r="B3" s="20" t="s">
        <v>299</v>
      </c>
      <c r="C3" s="32"/>
      <c r="D3" s="22" t="s">
        <v>7</v>
      </c>
      <c r="E3" s="16">
        <f>COUNTIF(E14:E53,"LELAKI")</f>
        <v>0</v>
      </c>
      <c r="F3" s="22" t="s">
        <v>40</v>
      </c>
      <c r="G3" s="16">
        <f>COUNTIF(F14:F53,"MELAYU")</f>
        <v>0</v>
      </c>
      <c r="H3" s="23"/>
      <c r="L3" s="21" t="s">
        <v>56</v>
      </c>
    </row>
    <row r="4" spans="2:12" s="19" customFormat="1" ht="12" customHeight="1">
      <c r="B4" s="141" t="s">
        <v>45</v>
      </c>
      <c r="C4" s="141"/>
      <c r="D4" s="22" t="s">
        <v>8</v>
      </c>
      <c r="E4" s="17">
        <f>COUNTIF(E14:E53,"PEREMPUAN")</f>
        <v>0</v>
      </c>
      <c r="F4" s="22" t="s">
        <v>5</v>
      </c>
      <c r="G4" s="17">
        <f>COUNTIF(F14:F53,"CINA")</f>
        <v>0</v>
      </c>
    </row>
    <row r="5" spans="2:12" s="19" customFormat="1" ht="12" customHeight="1">
      <c r="B5" s="141"/>
      <c r="C5" s="141"/>
      <c r="D5" s="24" t="s">
        <v>44</v>
      </c>
      <c r="E5" s="18">
        <f>IF((COUNTA(C14:C53)=SUM(E3:E4)),(SUM(E3:E4)),"# ERROR #")</f>
        <v>0</v>
      </c>
      <c r="F5" s="22" t="s">
        <v>41</v>
      </c>
      <c r="G5" s="17">
        <f>COUNTIF(F14:F53,"INDIA")</f>
        <v>0</v>
      </c>
      <c r="L5" s="25"/>
    </row>
    <row r="6" spans="2:12" s="19" customFormat="1" ht="12" customHeight="1">
      <c r="B6" s="142" t="s">
        <v>224</v>
      </c>
      <c r="C6" s="142"/>
      <c r="D6" s="145" t="str">
        <f>IF((E5="# ERROR #"),"* Pastikan Bilangan NAMA dan JANTINA adalah SAMA *","")</f>
        <v/>
      </c>
      <c r="E6" s="146"/>
      <c r="F6" s="22" t="s">
        <v>4</v>
      </c>
      <c r="G6" s="17">
        <f>COUNTIF(F14:F53,"KADAZAN")</f>
        <v>0</v>
      </c>
    </row>
    <row r="7" spans="2:12" s="19" customFormat="1" ht="12" customHeight="1">
      <c r="B7" s="142"/>
      <c r="C7" s="142"/>
      <c r="D7" s="147"/>
      <c r="E7" s="148"/>
      <c r="F7" s="22" t="s">
        <v>42</v>
      </c>
      <c r="G7" s="17">
        <f>COUNTIF(F14:F53,"DAYAK")</f>
        <v>0</v>
      </c>
    </row>
    <row r="8" spans="2:12" s="19" customFormat="1" ht="12" customHeight="1">
      <c r="B8" s="142"/>
      <c r="C8" s="142"/>
      <c r="D8" s="147" t="str">
        <f>IF((G9="# ERROR #"),"* Pastikan Bilangan NAMA dan KETURUNAN adalah SAMA *","")</f>
        <v/>
      </c>
      <c r="E8" s="148"/>
      <c r="F8" s="22" t="s">
        <v>43</v>
      </c>
      <c r="G8" s="17">
        <f>COUNTIF(F14:F53,"LAIN-LAIN")</f>
        <v>0</v>
      </c>
    </row>
    <row r="9" spans="2:12" s="19" customFormat="1" ht="12" customHeight="1">
      <c r="B9" s="142"/>
      <c r="C9" s="142"/>
      <c r="D9" s="147"/>
      <c r="E9" s="148"/>
      <c r="F9" s="24" t="s">
        <v>44</v>
      </c>
      <c r="G9" s="18">
        <f>IF((COUNTA(C14:C53)=SUM(G3:G8)),(SUM(G3:G8)),"# ERROR #")</f>
        <v>0</v>
      </c>
      <c r="L9" s="23" t="s">
        <v>225</v>
      </c>
    </row>
    <row r="10" spans="2:12" s="19" customFormat="1" ht="4.95" customHeight="1">
      <c r="B10" s="128"/>
      <c r="C10" s="128"/>
      <c r="D10" s="129"/>
      <c r="E10" s="129"/>
      <c r="F10" s="138"/>
      <c r="G10" s="139"/>
      <c r="L10" s="23"/>
    </row>
    <row r="11" spans="2:12" s="19" customFormat="1" ht="12" customHeight="1">
      <c r="B11" s="133" t="s">
        <v>283</v>
      </c>
      <c r="C11" s="128"/>
      <c r="D11" s="129"/>
      <c r="E11" s="129"/>
      <c r="F11" s="138"/>
      <c r="G11" s="139"/>
      <c r="L11" s="23"/>
    </row>
    <row r="12" spans="2:12" s="19" customFormat="1" ht="5.0999999999999996" customHeight="1">
      <c r="B12" s="26"/>
      <c r="C12" s="26"/>
      <c r="D12" s="26"/>
    </row>
    <row r="13" spans="2:12" s="19" customFormat="1" ht="18" customHeight="1">
      <c r="B13" s="130" t="s">
        <v>46</v>
      </c>
      <c r="C13" s="130" t="s">
        <v>57</v>
      </c>
      <c r="D13" s="131" t="s">
        <v>2</v>
      </c>
      <c r="E13" s="131" t="s">
        <v>3</v>
      </c>
      <c r="F13" s="131" t="s">
        <v>9</v>
      </c>
      <c r="G13" s="132" t="s">
        <v>6</v>
      </c>
      <c r="H13" s="130" t="s">
        <v>261</v>
      </c>
      <c r="I13" s="130" t="s">
        <v>262</v>
      </c>
      <c r="J13" s="130" t="s">
        <v>263</v>
      </c>
      <c r="K13" s="130" t="s">
        <v>264</v>
      </c>
      <c r="L13" s="132" t="s">
        <v>168</v>
      </c>
    </row>
    <row r="14" spans="2:12" ht="15" customHeight="1">
      <c r="B14" s="15">
        <v>1</v>
      </c>
      <c r="C14" s="120"/>
      <c r="D14" s="121"/>
      <c r="E14" s="122"/>
      <c r="F14" s="122"/>
      <c r="G14" s="124"/>
      <c r="H14" s="123"/>
      <c r="I14" s="123"/>
      <c r="J14" s="125"/>
      <c r="K14" s="123"/>
      <c r="L14" s="122"/>
    </row>
    <row r="15" spans="2:12" ht="15" customHeight="1">
      <c r="B15" s="15">
        <v>2</v>
      </c>
      <c r="C15" s="120"/>
      <c r="D15" s="121"/>
      <c r="E15" s="122"/>
      <c r="F15" s="122"/>
      <c r="G15" s="124"/>
      <c r="H15" s="123"/>
      <c r="I15" s="123"/>
      <c r="J15" s="125"/>
      <c r="K15" s="123"/>
      <c r="L15" s="122"/>
    </row>
    <row r="16" spans="2:12" ht="15" customHeight="1">
      <c r="B16" s="15">
        <v>3</v>
      </c>
      <c r="C16" s="120"/>
      <c r="D16" s="121"/>
      <c r="E16" s="122"/>
      <c r="F16" s="122"/>
      <c r="G16" s="124"/>
      <c r="H16" s="123"/>
      <c r="I16" s="123"/>
      <c r="J16" s="125"/>
      <c r="K16" s="123"/>
      <c r="L16" s="122"/>
    </row>
    <row r="17" spans="2:12" ht="15" customHeight="1">
      <c r="B17" s="15">
        <v>4</v>
      </c>
      <c r="C17" s="120"/>
      <c r="D17" s="121"/>
      <c r="E17" s="122"/>
      <c r="F17" s="122"/>
      <c r="G17" s="124"/>
      <c r="H17" s="123"/>
      <c r="I17" s="123"/>
      <c r="J17" s="125"/>
      <c r="K17" s="123"/>
      <c r="L17" s="122"/>
    </row>
    <row r="18" spans="2:12" ht="15" customHeight="1">
      <c r="B18" s="15">
        <v>5</v>
      </c>
      <c r="C18" s="120"/>
      <c r="D18" s="121"/>
      <c r="E18" s="122"/>
      <c r="F18" s="122"/>
      <c r="G18" s="124"/>
      <c r="H18" s="123"/>
      <c r="I18" s="123"/>
      <c r="J18" s="125"/>
      <c r="K18" s="123"/>
      <c r="L18" s="122"/>
    </row>
    <row r="19" spans="2:12" ht="15" customHeight="1">
      <c r="B19" s="15">
        <v>6</v>
      </c>
      <c r="C19" s="120"/>
      <c r="D19" s="121"/>
      <c r="E19" s="122"/>
      <c r="F19" s="122"/>
      <c r="G19" s="124"/>
      <c r="H19" s="123"/>
      <c r="I19" s="123"/>
      <c r="J19" s="125"/>
      <c r="K19" s="123"/>
      <c r="L19" s="122"/>
    </row>
    <row r="20" spans="2:12" ht="15" customHeight="1">
      <c r="B20" s="15">
        <v>7</v>
      </c>
      <c r="C20" s="120"/>
      <c r="D20" s="121"/>
      <c r="E20" s="122"/>
      <c r="F20" s="122"/>
      <c r="G20" s="124"/>
      <c r="H20" s="123"/>
      <c r="I20" s="123"/>
      <c r="J20" s="125"/>
      <c r="K20" s="123"/>
      <c r="L20" s="122"/>
    </row>
    <row r="21" spans="2:12" ht="15" customHeight="1">
      <c r="B21" s="15">
        <v>8</v>
      </c>
      <c r="C21" s="120"/>
      <c r="D21" s="121"/>
      <c r="E21" s="122"/>
      <c r="F21" s="122"/>
      <c r="G21" s="124"/>
      <c r="H21" s="123"/>
      <c r="I21" s="123"/>
      <c r="J21" s="125"/>
      <c r="K21" s="123"/>
      <c r="L21" s="122"/>
    </row>
    <row r="22" spans="2:12" ht="15" customHeight="1">
      <c r="B22" s="15">
        <v>9</v>
      </c>
      <c r="C22" s="120"/>
      <c r="D22" s="121"/>
      <c r="E22" s="122"/>
      <c r="F22" s="122"/>
      <c r="G22" s="124"/>
      <c r="H22" s="123"/>
      <c r="I22" s="123"/>
      <c r="J22" s="125"/>
      <c r="K22" s="123"/>
      <c r="L22" s="122"/>
    </row>
    <row r="23" spans="2:12" ht="15" customHeight="1">
      <c r="B23" s="15">
        <v>10</v>
      </c>
      <c r="C23" s="120"/>
      <c r="D23" s="121"/>
      <c r="E23" s="122"/>
      <c r="F23" s="122"/>
      <c r="G23" s="124"/>
      <c r="H23" s="123"/>
      <c r="I23" s="123"/>
      <c r="J23" s="125"/>
      <c r="K23" s="123"/>
      <c r="L23" s="122"/>
    </row>
    <row r="24" spans="2:12" ht="15" customHeight="1">
      <c r="B24" s="15">
        <v>11</v>
      </c>
      <c r="C24" s="120"/>
      <c r="D24" s="121"/>
      <c r="E24" s="122"/>
      <c r="F24" s="122"/>
      <c r="G24" s="124"/>
      <c r="H24" s="123"/>
      <c r="I24" s="123"/>
      <c r="J24" s="125"/>
      <c r="K24" s="123"/>
      <c r="L24" s="122"/>
    </row>
    <row r="25" spans="2:12" ht="15" customHeight="1">
      <c r="B25" s="15">
        <v>12</v>
      </c>
      <c r="C25" s="120"/>
      <c r="D25" s="121"/>
      <c r="E25" s="122"/>
      <c r="F25" s="122"/>
      <c r="G25" s="124"/>
      <c r="H25" s="123"/>
      <c r="I25" s="123"/>
      <c r="J25" s="125"/>
      <c r="K25" s="123"/>
      <c r="L25" s="122"/>
    </row>
    <row r="26" spans="2:12" ht="15" customHeight="1">
      <c r="B26" s="15">
        <v>13</v>
      </c>
      <c r="C26" s="120"/>
      <c r="D26" s="121"/>
      <c r="E26" s="122"/>
      <c r="F26" s="122"/>
      <c r="G26" s="124"/>
      <c r="H26" s="123"/>
      <c r="I26" s="123"/>
      <c r="J26" s="125"/>
      <c r="K26" s="123"/>
      <c r="L26" s="122"/>
    </row>
    <row r="27" spans="2:12" ht="15" customHeight="1">
      <c r="B27" s="15">
        <v>14</v>
      </c>
      <c r="C27" s="120"/>
      <c r="D27" s="121"/>
      <c r="E27" s="122"/>
      <c r="F27" s="122"/>
      <c r="G27" s="124"/>
      <c r="H27" s="123"/>
      <c r="I27" s="123"/>
      <c r="J27" s="125"/>
      <c r="K27" s="123"/>
      <c r="L27" s="122"/>
    </row>
    <row r="28" spans="2:12" ht="15" customHeight="1">
      <c r="B28" s="15">
        <v>15</v>
      </c>
      <c r="C28" s="120"/>
      <c r="D28" s="121"/>
      <c r="E28" s="122"/>
      <c r="F28" s="122"/>
      <c r="G28" s="124"/>
      <c r="H28" s="123"/>
      <c r="I28" s="123"/>
      <c r="J28" s="125"/>
      <c r="K28" s="123"/>
      <c r="L28" s="122"/>
    </row>
    <row r="29" spans="2:12" ht="15" customHeight="1">
      <c r="B29" s="15">
        <v>16</v>
      </c>
      <c r="C29" s="120"/>
      <c r="D29" s="121"/>
      <c r="E29" s="122"/>
      <c r="F29" s="122"/>
      <c r="G29" s="124"/>
      <c r="H29" s="123"/>
      <c r="I29" s="123"/>
      <c r="J29" s="125"/>
      <c r="K29" s="123"/>
      <c r="L29" s="122"/>
    </row>
    <row r="30" spans="2:12" ht="15" customHeight="1">
      <c r="B30" s="15">
        <v>17</v>
      </c>
      <c r="C30" s="120"/>
      <c r="D30" s="121"/>
      <c r="E30" s="122"/>
      <c r="F30" s="122"/>
      <c r="G30" s="124"/>
      <c r="H30" s="123"/>
      <c r="I30" s="123"/>
      <c r="J30" s="125"/>
      <c r="K30" s="123"/>
      <c r="L30" s="122"/>
    </row>
    <row r="31" spans="2:12" ht="15" customHeight="1">
      <c r="B31" s="15">
        <v>18</v>
      </c>
      <c r="C31" s="120"/>
      <c r="D31" s="121"/>
      <c r="E31" s="122"/>
      <c r="F31" s="122"/>
      <c r="G31" s="124"/>
      <c r="H31" s="123"/>
      <c r="I31" s="123"/>
      <c r="J31" s="125"/>
      <c r="K31" s="123"/>
      <c r="L31" s="122"/>
    </row>
    <row r="32" spans="2:12" ht="15" customHeight="1">
      <c r="B32" s="15">
        <v>19</v>
      </c>
      <c r="C32" s="120"/>
      <c r="D32" s="121"/>
      <c r="E32" s="122"/>
      <c r="F32" s="122"/>
      <c r="G32" s="124"/>
      <c r="H32" s="123"/>
      <c r="I32" s="123"/>
      <c r="J32" s="125"/>
      <c r="K32" s="123"/>
      <c r="L32" s="122"/>
    </row>
    <row r="33" spans="2:12" ht="15" customHeight="1">
      <c r="B33" s="15">
        <v>20</v>
      </c>
      <c r="C33" s="120"/>
      <c r="D33" s="121"/>
      <c r="E33" s="122"/>
      <c r="F33" s="122"/>
      <c r="G33" s="124"/>
      <c r="H33" s="123"/>
      <c r="I33" s="123"/>
      <c r="J33" s="125"/>
      <c r="K33" s="123"/>
      <c r="L33" s="122"/>
    </row>
    <row r="34" spans="2:12" ht="15" customHeight="1">
      <c r="B34" s="15">
        <v>21</v>
      </c>
      <c r="C34" s="120"/>
      <c r="D34" s="121"/>
      <c r="E34" s="122"/>
      <c r="F34" s="122"/>
      <c r="G34" s="124"/>
      <c r="H34" s="123"/>
      <c r="I34" s="123"/>
      <c r="J34" s="125"/>
      <c r="K34" s="123"/>
      <c r="L34" s="122"/>
    </row>
    <row r="35" spans="2:12" ht="15" customHeight="1">
      <c r="B35" s="15">
        <v>22</v>
      </c>
      <c r="C35" s="120"/>
      <c r="D35" s="121"/>
      <c r="E35" s="122"/>
      <c r="F35" s="122"/>
      <c r="G35" s="124"/>
      <c r="H35" s="123"/>
      <c r="I35" s="123"/>
      <c r="J35" s="125"/>
      <c r="K35" s="123"/>
      <c r="L35" s="122"/>
    </row>
    <row r="36" spans="2:12" ht="15" customHeight="1">
      <c r="B36" s="15">
        <v>23</v>
      </c>
      <c r="C36" s="120"/>
      <c r="D36" s="121"/>
      <c r="E36" s="122"/>
      <c r="F36" s="122"/>
      <c r="G36" s="124"/>
      <c r="H36" s="123"/>
      <c r="I36" s="123"/>
      <c r="J36" s="125"/>
      <c r="K36" s="123"/>
      <c r="L36" s="122"/>
    </row>
    <row r="37" spans="2:12" ht="15" customHeight="1">
      <c r="B37" s="15">
        <v>24</v>
      </c>
      <c r="C37" s="120"/>
      <c r="D37" s="121"/>
      <c r="E37" s="122"/>
      <c r="F37" s="122"/>
      <c r="G37" s="124"/>
      <c r="H37" s="123"/>
      <c r="I37" s="123"/>
      <c r="J37" s="125"/>
      <c r="K37" s="123"/>
      <c r="L37" s="122"/>
    </row>
    <row r="38" spans="2:12" ht="15" customHeight="1">
      <c r="B38" s="15">
        <v>25</v>
      </c>
      <c r="C38" s="120"/>
      <c r="D38" s="121"/>
      <c r="E38" s="122"/>
      <c r="F38" s="122"/>
      <c r="G38" s="124"/>
      <c r="H38" s="123"/>
      <c r="I38" s="123"/>
      <c r="J38" s="125"/>
      <c r="K38" s="123"/>
      <c r="L38" s="122"/>
    </row>
    <row r="39" spans="2:12" ht="15" customHeight="1">
      <c r="B39" s="15">
        <v>26</v>
      </c>
      <c r="C39" s="120"/>
      <c r="D39" s="121"/>
      <c r="E39" s="122"/>
      <c r="F39" s="122"/>
      <c r="G39" s="124"/>
      <c r="H39" s="123"/>
      <c r="I39" s="123"/>
      <c r="J39" s="125"/>
      <c r="K39" s="123"/>
      <c r="L39" s="122"/>
    </row>
    <row r="40" spans="2:12" ht="15" customHeight="1">
      <c r="B40" s="15">
        <v>27</v>
      </c>
      <c r="C40" s="120"/>
      <c r="D40" s="121"/>
      <c r="E40" s="122"/>
      <c r="F40" s="122"/>
      <c r="G40" s="124"/>
      <c r="H40" s="123"/>
      <c r="I40" s="123"/>
      <c r="J40" s="125"/>
      <c r="K40" s="123"/>
      <c r="L40" s="122"/>
    </row>
    <row r="41" spans="2:12" ht="15" customHeight="1">
      <c r="B41" s="15">
        <v>28</v>
      </c>
      <c r="C41" s="120"/>
      <c r="D41" s="121"/>
      <c r="E41" s="122"/>
      <c r="F41" s="122"/>
      <c r="G41" s="124"/>
      <c r="H41" s="123"/>
      <c r="I41" s="123"/>
      <c r="J41" s="125"/>
      <c r="K41" s="123"/>
      <c r="L41" s="122"/>
    </row>
    <row r="42" spans="2:12" ht="15" customHeight="1">
      <c r="B42" s="15">
        <v>29</v>
      </c>
      <c r="C42" s="120"/>
      <c r="D42" s="121"/>
      <c r="E42" s="122"/>
      <c r="F42" s="122"/>
      <c r="G42" s="124"/>
      <c r="H42" s="123"/>
      <c r="I42" s="123"/>
      <c r="J42" s="125"/>
      <c r="K42" s="123"/>
      <c r="L42" s="122"/>
    </row>
    <row r="43" spans="2:12" ht="15" customHeight="1">
      <c r="B43" s="15">
        <v>30</v>
      </c>
      <c r="C43" s="120"/>
      <c r="D43" s="121"/>
      <c r="E43" s="122"/>
      <c r="F43" s="122"/>
      <c r="G43" s="124"/>
      <c r="H43" s="123"/>
      <c r="I43" s="123"/>
      <c r="J43" s="125"/>
      <c r="K43" s="123"/>
      <c r="L43" s="122"/>
    </row>
    <row r="44" spans="2:12" ht="15" customHeight="1">
      <c r="B44" s="15">
        <v>31</v>
      </c>
      <c r="C44" s="120"/>
      <c r="D44" s="121"/>
      <c r="E44" s="122"/>
      <c r="F44" s="122"/>
      <c r="G44" s="124"/>
      <c r="H44" s="123"/>
      <c r="I44" s="123"/>
      <c r="J44" s="125"/>
      <c r="K44" s="123"/>
      <c r="L44" s="122"/>
    </row>
    <row r="45" spans="2:12" ht="15" customHeight="1">
      <c r="B45" s="15">
        <v>32</v>
      </c>
      <c r="C45" s="120"/>
      <c r="D45" s="121"/>
      <c r="E45" s="122"/>
      <c r="F45" s="122"/>
      <c r="G45" s="124"/>
      <c r="H45" s="123"/>
      <c r="I45" s="123"/>
      <c r="J45" s="125"/>
      <c r="K45" s="123"/>
      <c r="L45" s="122"/>
    </row>
    <row r="46" spans="2:12" ht="15" customHeight="1">
      <c r="B46" s="15">
        <v>33</v>
      </c>
      <c r="C46" s="11"/>
      <c r="D46" s="12"/>
      <c r="E46" s="13"/>
      <c r="F46" s="101"/>
      <c r="G46" s="102"/>
      <c r="H46" s="103" t="str">
        <f t="shared" ref="H46:H53" si="0">PPM_Negeri</f>
        <v>PULAU PINANG</v>
      </c>
      <c r="I46" s="103">
        <f t="shared" ref="I46:I53" si="1">PPM_Daerah</f>
        <v>0</v>
      </c>
      <c r="J46" s="104">
        <f t="shared" ref="J46:J53" si="2">No_Kump</f>
        <v>0</v>
      </c>
      <c r="K46" s="103">
        <f t="shared" ref="K46:K53" si="3">Nama_Sek</f>
        <v>0</v>
      </c>
      <c r="L46" s="105"/>
    </row>
    <row r="47" spans="2:12" ht="15" customHeight="1">
      <c r="B47" s="15">
        <v>34</v>
      </c>
      <c r="C47" s="11"/>
      <c r="D47" s="12"/>
      <c r="E47" s="13"/>
      <c r="F47" s="101"/>
      <c r="G47" s="102"/>
      <c r="H47" s="103" t="str">
        <f t="shared" si="0"/>
        <v>PULAU PINANG</v>
      </c>
      <c r="I47" s="103">
        <f t="shared" si="1"/>
        <v>0</v>
      </c>
      <c r="J47" s="104">
        <f t="shared" si="2"/>
        <v>0</v>
      </c>
      <c r="K47" s="103">
        <f t="shared" si="3"/>
        <v>0</v>
      </c>
      <c r="L47" s="105"/>
    </row>
    <row r="48" spans="2:12" ht="15" customHeight="1">
      <c r="B48" s="15">
        <v>35</v>
      </c>
      <c r="C48" s="11"/>
      <c r="D48" s="12"/>
      <c r="E48" s="13"/>
      <c r="F48" s="101"/>
      <c r="G48" s="102"/>
      <c r="H48" s="103" t="str">
        <f t="shared" si="0"/>
        <v>PULAU PINANG</v>
      </c>
      <c r="I48" s="103">
        <f t="shared" si="1"/>
        <v>0</v>
      </c>
      <c r="J48" s="104">
        <f t="shared" si="2"/>
        <v>0</v>
      </c>
      <c r="K48" s="103">
        <f t="shared" si="3"/>
        <v>0</v>
      </c>
      <c r="L48" s="105"/>
    </row>
    <row r="49" spans="2:12" ht="15" customHeight="1">
      <c r="B49" s="15">
        <v>36</v>
      </c>
      <c r="C49" s="11"/>
      <c r="D49" s="12"/>
      <c r="E49" s="13"/>
      <c r="F49" s="101"/>
      <c r="G49" s="102"/>
      <c r="H49" s="103" t="str">
        <f t="shared" si="0"/>
        <v>PULAU PINANG</v>
      </c>
      <c r="I49" s="103">
        <f t="shared" si="1"/>
        <v>0</v>
      </c>
      <c r="J49" s="104">
        <f t="shared" si="2"/>
        <v>0</v>
      </c>
      <c r="K49" s="103">
        <f t="shared" si="3"/>
        <v>0</v>
      </c>
      <c r="L49" s="105"/>
    </row>
    <row r="50" spans="2:12" ht="15" customHeight="1">
      <c r="B50" s="15">
        <v>37</v>
      </c>
      <c r="C50" s="11"/>
      <c r="D50" s="12"/>
      <c r="E50" s="13"/>
      <c r="F50" s="101"/>
      <c r="G50" s="102"/>
      <c r="H50" s="103" t="str">
        <f t="shared" si="0"/>
        <v>PULAU PINANG</v>
      </c>
      <c r="I50" s="103">
        <f t="shared" si="1"/>
        <v>0</v>
      </c>
      <c r="J50" s="104">
        <f t="shared" si="2"/>
        <v>0</v>
      </c>
      <c r="K50" s="103">
        <f t="shared" si="3"/>
        <v>0</v>
      </c>
      <c r="L50" s="105"/>
    </row>
    <row r="51" spans="2:12" ht="15" customHeight="1">
      <c r="B51" s="15">
        <v>38</v>
      </c>
      <c r="C51" s="11"/>
      <c r="D51" s="12"/>
      <c r="E51" s="13"/>
      <c r="F51" s="101"/>
      <c r="G51" s="102"/>
      <c r="H51" s="103" t="str">
        <f t="shared" si="0"/>
        <v>PULAU PINANG</v>
      </c>
      <c r="I51" s="103">
        <f t="shared" si="1"/>
        <v>0</v>
      </c>
      <c r="J51" s="104">
        <f t="shared" si="2"/>
        <v>0</v>
      </c>
      <c r="K51" s="103">
        <f t="shared" si="3"/>
        <v>0</v>
      </c>
      <c r="L51" s="105"/>
    </row>
    <row r="52" spans="2:12" ht="15" customHeight="1">
      <c r="B52" s="15">
        <v>39</v>
      </c>
      <c r="C52" s="11"/>
      <c r="D52" s="12"/>
      <c r="E52" s="13"/>
      <c r="F52" s="101"/>
      <c r="G52" s="102"/>
      <c r="H52" s="103" t="str">
        <f t="shared" si="0"/>
        <v>PULAU PINANG</v>
      </c>
      <c r="I52" s="103">
        <f t="shared" si="1"/>
        <v>0</v>
      </c>
      <c r="J52" s="104">
        <f t="shared" si="2"/>
        <v>0</v>
      </c>
      <c r="K52" s="103">
        <f t="shared" si="3"/>
        <v>0</v>
      </c>
      <c r="L52" s="105"/>
    </row>
    <row r="53" spans="2:12" ht="15" customHeight="1">
      <c r="B53" s="15">
        <v>40</v>
      </c>
      <c r="C53" s="11"/>
      <c r="D53" s="12"/>
      <c r="E53" s="13"/>
      <c r="F53" s="101"/>
      <c r="G53" s="102"/>
      <c r="H53" s="103" t="str">
        <f t="shared" si="0"/>
        <v>PULAU PINANG</v>
      </c>
      <c r="I53" s="103">
        <f t="shared" si="1"/>
        <v>0</v>
      </c>
      <c r="J53" s="104">
        <f t="shared" si="2"/>
        <v>0</v>
      </c>
      <c r="K53" s="103">
        <f t="shared" si="3"/>
        <v>0</v>
      </c>
      <c r="L53" s="105"/>
    </row>
  </sheetData>
  <sheetProtection algorithmName="SHA-512" hashValue="RZVdt6qMYRHUEt+3CLfono9uM8an7sO9YHnSTl8uHznwheTB6TzyORfB7sSofhI/LEEw9SBF2URiz1qTKG++JA==" saltValue="jr8pre+l+6BroWq6H5IOcg==" spinCount="100000" sheet="1" formatCells="0" formatColumns="0" formatRows="0" insertColumns="0" insertRows="0" insertHyperlinks="0" deleteColumns="0" deleteRows="0" sort="0" autoFilter="0" pivotTables="0"/>
  <dataConsolidate/>
  <customSheetViews>
    <customSheetView guid="{D9EA3246-7C78-4891-BAB3-776526ADD708}" showPageBreaks="1" showGridLines="0" showRowCol="0" hiddenColumns="1">
      <pane ySplit="11" topLeftCell="A12" activePane="bottomLeft" state="frozen"/>
      <selection pane="bottomLeft" activeCell="B3" sqref="B3"/>
      <pageMargins left="0.5" right="0.4" top="0.5" bottom="0.75" header="0.5" footer="0.5"/>
      <pageSetup paperSize="9" orientation="landscape" r:id="rId1"/>
      <headerFooter alignWithMargins="0"/>
    </customSheetView>
  </customSheetViews>
  <mergeCells count="6">
    <mergeCell ref="B4:C5"/>
    <mergeCell ref="B6:C9"/>
    <mergeCell ref="F2:G2"/>
    <mergeCell ref="D6:E7"/>
    <mergeCell ref="D8:E9"/>
    <mergeCell ref="D2:E2"/>
  </mergeCells>
  <phoneticPr fontId="0" type="noConversion"/>
  <conditionalFormatting sqref="E5 G9:G11">
    <cfRule type="cellIs" dxfId="1" priority="1" stopIfTrue="1" operator="equal">
      <formula>"# ERROR #"</formula>
    </cfRule>
  </conditionalFormatting>
  <dataValidations count="6">
    <dataValidation type="list" allowBlank="1" showInputMessage="1" showErrorMessage="1" errorTitle="Jantina" error="Sila pilih jantina 'Lelaki' atau 'Perempuan'" promptTitle="Jantina" prompt="Sila pilih jantina dari senarai" sqref="E14:E53" xr:uid="{00000000-0002-0000-0200-000000000000}">
      <formula1>JantinaList</formula1>
    </dataValidation>
    <dataValidation type="list" allowBlank="1" showInputMessage="1" showErrorMessage="1" errorTitle="Keturunan" error="Sila pilih Keturunan yang sah!" promptTitle="Keturunan" prompt="Sila pilih keturunan dari senarai" sqref="F14:F53" xr:uid="{00000000-0002-0000-0200-000001000000}">
      <formula1>KeturunanList</formula1>
    </dataValidation>
    <dataValidation type="date" allowBlank="1" showInputMessage="1" showErrorMessage="1" errorTitle="Tarikh Lahir" error="Sila isikan Tarikh Lahir yang sah!_x000a_" promptTitle="Tarikh Lahir" prompt="Sila masukkan tarikh lahir" sqref="G14:G53" xr:uid="{00000000-0002-0000-0200-000002000000}">
      <formula1>1</formula1>
      <formula2>40179</formula2>
    </dataValidation>
    <dataValidation type="custom" allowBlank="1" showInputMessage="1" showErrorMessage="1" errorTitle="Huruf Besar" error="Sila isikan nama dalam HURUF BESAR sahaja!" promptTitle="Nama Penuh" prompt="Isikan Nama Penuh ahli dalam HURUF BESAR, seperti dalam Kad Pengenalan." sqref="C14:C53" xr:uid="{00000000-0002-0000-0200-000003000000}">
      <formula1>EXACT(C14,UPPER(C14))</formula1>
    </dataValidation>
    <dataValidation type="textLength" allowBlank="1" showInputMessage="1" showErrorMessage="1" errorTitle="No K.P." error="Sila isikan No K.P. yang sah!_x000a_Tanpa sengkang." promptTitle="No K.P." prompt="Sila isikan No K.P. TANPA SENGKANG" sqref="D14:D53" xr:uid="{00000000-0002-0000-0200-000004000000}">
      <formula1>5</formula1>
      <formula2>12</formula2>
    </dataValidation>
    <dataValidation type="list" allowBlank="1" showInputMessage="1" showErrorMessage="1" errorTitle="Pangkat" error="Sila masukkan pangkat yang sah" promptTitle="Pangkat" prompt="Sila Masukan Pangkat Daripada Senarai" sqref="L14:L53" xr:uid="{00000000-0002-0000-0200-000005000000}">
      <formula1>Pangkat</formula1>
    </dataValidation>
  </dataValidations>
  <hyperlinks>
    <hyperlink ref="L2" location="Kump!A1" tooltip="Go to Previous page" display="&lt;&lt; Previous" xr:uid="{00000000-0004-0000-0200-000000000000}"/>
    <hyperlink ref="L3" location="Kelana!A1" tooltip="Go to Next page" display="Next &gt;&gt;" xr:uid="{00000000-0004-0000-0200-000001000000}"/>
  </hyperlinks>
  <pageMargins left="0.24" right="0.2" top="0.5" bottom="0.75" header="0.5" footer="0.5"/>
  <pageSetup paperSize="9" orientation="landscape" r:id="rId2"/>
  <headerFooter alignWithMargins="0"/>
  <ignoredErrors>
    <ignoredError sqref="G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5"/>
  </sheetPr>
  <dimension ref="B1:L113"/>
  <sheetViews>
    <sheetView showGridLines="0" showRowColHeaders="0" zoomScaleNormal="100" workbookViewId="0">
      <pane ySplit="13" topLeftCell="A14" activePane="bottomLeft" state="frozen"/>
      <selection activeCell="B36" sqref="B36"/>
      <selection pane="bottomLeft" activeCell="C26" sqref="C26"/>
    </sheetView>
  </sheetViews>
  <sheetFormatPr defaultColWidth="9.109375" defaultRowHeight="13.2"/>
  <cols>
    <col min="1" max="1" width="3.6640625" style="9" customWidth="1"/>
    <col min="2" max="2" width="4.88671875" style="9" customWidth="1"/>
    <col min="3" max="3" width="55.6640625" style="9" customWidth="1"/>
    <col min="4" max="4" width="18.44140625" style="9" customWidth="1"/>
    <col min="5" max="5" width="13.5546875" style="9" customWidth="1"/>
    <col min="6" max="6" width="15.44140625" style="9" customWidth="1"/>
    <col min="7" max="7" width="17" style="9" customWidth="1"/>
    <col min="8" max="8" width="26.21875" hidden="1" customWidth="1"/>
    <col min="9" max="9" width="9.6640625" hidden="1" customWidth="1"/>
    <col min="10" max="10" width="17.5546875" hidden="1" customWidth="1"/>
    <col min="11" max="11" width="24.88671875" hidden="1" customWidth="1"/>
    <col min="12" max="12" width="11.109375" style="9" bestFit="1" customWidth="1"/>
    <col min="13" max="16384" width="9.109375" style="9"/>
  </cols>
  <sheetData>
    <row r="1" spans="2:12" s="19" customFormat="1" ht="9.9" customHeight="1"/>
    <row r="2" spans="2:12" s="19" customFormat="1" ht="15" customHeight="1">
      <c r="B2" s="20" t="s">
        <v>195</v>
      </c>
      <c r="C2" s="56"/>
      <c r="D2" s="143" t="s">
        <v>3</v>
      </c>
      <c r="E2" s="144"/>
      <c r="F2" s="143" t="s">
        <v>9</v>
      </c>
      <c r="G2" s="144"/>
      <c r="L2" s="21" t="s">
        <v>55</v>
      </c>
    </row>
    <row r="3" spans="2:12" s="19" customFormat="1" ht="12" customHeight="1">
      <c r="B3" s="20" t="s">
        <v>299</v>
      </c>
      <c r="C3" s="57"/>
      <c r="D3" s="22" t="s">
        <v>7</v>
      </c>
      <c r="E3" s="16">
        <f>COUNTIF(E14:E113,"LELAKI")</f>
        <v>0</v>
      </c>
      <c r="F3" s="22" t="s">
        <v>40</v>
      </c>
      <c r="G3" s="16">
        <f>COUNTIF(F14:F113,"MELAYU")</f>
        <v>0</v>
      </c>
      <c r="H3" s="23"/>
      <c r="L3" s="21" t="s">
        <v>56</v>
      </c>
    </row>
    <row r="4" spans="2:12" s="19" customFormat="1" ht="12" customHeight="1">
      <c r="B4" s="141" t="s">
        <v>45</v>
      </c>
      <c r="C4" s="149"/>
      <c r="D4" s="22" t="s">
        <v>8</v>
      </c>
      <c r="E4" s="17">
        <f>COUNTIF(E14:E113,"PEREMPUAN")</f>
        <v>0</v>
      </c>
      <c r="F4" s="22" t="s">
        <v>5</v>
      </c>
      <c r="G4" s="17">
        <f>COUNTIF(F14:F113,"CINA")</f>
        <v>0</v>
      </c>
    </row>
    <row r="5" spans="2:12" s="19" customFormat="1" ht="12" customHeight="1">
      <c r="B5" s="141"/>
      <c r="C5" s="149"/>
      <c r="D5" s="24" t="s">
        <v>44</v>
      </c>
      <c r="E5" s="18">
        <f>IF((COUNTA(C14:C113)=SUM(E3:E4)),(SUM(E3:E4)),"# ERROR #")</f>
        <v>0</v>
      </c>
      <c r="F5" s="22" t="s">
        <v>41</v>
      </c>
      <c r="G5" s="17">
        <f>COUNTIF(F14:F113,"INDIA")</f>
        <v>0</v>
      </c>
      <c r="L5" s="25"/>
    </row>
    <row r="6" spans="2:12" s="19" customFormat="1" ht="12" customHeight="1">
      <c r="B6" s="142" t="s">
        <v>226</v>
      </c>
      <c r="C6" s="142"/>
      <c r="D6" s="145" t="str">
        <f>IF((E5="# ERROR #"),"* Pastikan Bilangan NAMA dan JANTINA adalah SAMA *","")</f>
        <v/>
      </c>
      <c r="E6" s="146"/>
      <c r="F6" s="22" t="s">
        <v>4</v>
      </c>
      <c r="G6" s="17">
        <f>COUNTIF(F14:F113,"KADAZAN")</f>
        <v>0</v>
      </c>
    </row>
    <row r="7" spans="2:12" s="19" customFormat="1" ht="12" customHeight="1">
      <c r="B7" s="142"/>
      <c r="C7" s="142"/>
      <c r="D7" s="147"/>
      <c r="E7" s="148"/>
      <c r="F7" s="22" t="s">
        <v>42</v>
      </c>
      <c r="G7" s="17">
        <f>COUNTIF(F14:F113,"DAYAK")</f>
        <v>0</v>
      </c>
    </row>
    <row r="8" spans="2:12" s="19" customFormat="1" ht="12" customHeight="1">
      <c r="B8" s="142"/>
      <c r="C8" s="142"/>
      <c r="D8" s="147" t="str">
        <f>IF((G9="# ERROR #"),"* Pastikan Bilangan NAMA dan KETURUNAN adalah SAMA *","")</f>
        <v/>
      </c>
      <c r="E8" s="148"/>
      <c r="F8" s="22" t="s">
        <v>43</v>
      </c>
      <c r="G8" s="17">
        <f>COUNTIF(F14:F113,"LAIN-LAIN")</f>
        <v>0</v>
      </c>
    </row>
    <row r="9" spans="2:12" s="19" customFormat="1" ht="12" customHeight="1">
      <c r="B9" s="142"/>
      <c r="C9" s="142"/>
      <c r="D9" s="147"/>
      <c r="E9" s="148"/>
      <c r="F9" s="24" t="s">
        <v>44</v>
      </c>
      <c r="G9" s="18">
        <f>IF((COUNTA(C14:C113)=SUM(G3:G8)),(SUM(G3:G8)),"# ERROR #")</f>
        <v>0</v>
      </c>
    </row>
    <row r="10" spans="2:12" s="19" customFormat="1" ht="4.95" customHeight="1">
      <c r="B10" s="128"/>
      <c r="C10" s="128"/>
      <c r="D10" s="129"/>
      <c r="E10" s="129"/>
      <c r="F10" s="138"/>
      <c r="G10" s="139"/>
    </row>
    <row r="11" spans="2:12" s="19" customFormat="1" ht="12" customHeight="1">
      <c r="B11" s="133" t="s">
        <v>283</v>
      </c>
      <c r="C11" s="128"/>
      <c r="D11" s="129"/>
      <c r="E11" s="129"/>
      <c r="F11" s="138"/>
      <c r="G11" s="139"/>
    </row>
    <row r="12" spans="2:12" s="19" customFormat="1" ht="5.0999999999999996" customHeight="1">
      <c r="B12" s="26"/>
      <c r="C12" s="26"/>
      <c r="D12" s="26"/>
    </row>
    <row r="13" spans="2:12" s="19" customFormat="1" ht="18" customHeight="1">
      <c r="B13" s="58" t="s">
        <v>46</v>
      </c>
      <c r="C13" s="58" t="s">
        <v>57</v>
      </c>
      <c r="D13" s="59" t="s">
        <v>2</v>
      </c>
      <c r="E13" s="59" t="s">
        <v>3</v>
      </c>
      <c r="F13" s="59" t="s">
        <v>9</v>
      </c>
      <c r="G13" s="59" t="s">
        <v>6</v>
      </c>
      <c r="H13" s="58" t="s">
        <v>261</v>
      </c>
      <c r="I13" s="58" t="s">
        <v>262</v>
      </c>
      <c r="J13" s="58" t="s">
        <v>263</v>
      </c>
      <c r="K13" s="58" t="s">
        <v>264</v>
      </c>
    </row>
    <row r="14" spans="2:12" ht="15" customHeight="1">
      <c r="B14" s="10">
        <v>1</v>
      </c>
      <c r="C14" s="120"/>
      <c r="D14" s="121"/>
      <c r="E14" s="122"/>
      <c r="F14" s="122"/>
      <c r="G14" s="124"/>
      <c r="H14" s="14"/>
      <c r="I14" s="14"/>
      <c r="J14" s="53"/>
      <c r="K14" s="14"/>
    </row>
    <row r="15" spans="2:12" ht="15" customHeight="1">
      <c r="B15" s="10">
        <v>2</v>
      </c>
      <c r="C15" s="120"/>
      <c r="D15" s="121"/>
      <c r="E15" s="122"/>
      <c r="F15" s="122"/>
      <c r="G15" s="124"/>
      <c r="H15" s="14"/>
      <c r="I15" s="14"/>
      <c r="J15" s="53"/>
      <c r="K15" s="14"/>
    </row>
    <row r="16" spans="2:12" ht="15" customHeight="1">
      <c r="B16" s="10">
        <v>3</v>
      </c>
      <c r="C16" s="120"/>
      <c r="D16" s="121"/>
      <c r="E16" s="122"/>
      <c r="F16" s="122"/>
      <c r="G16" s="124"/>
      <c r="H16" s="14"/>
      <c r="I16" s="14"/>
      <c r="J16" s="53"/>
      <c r="K16" s="14"/>
    </row>
    <row r="17" spans="2:11" ht="15" customHeight="1">
      <c r="B17" s="10">
        <v>4</v>
      </c>
      <c r="C17" s="120"/>
      <c r="D17" s="121"/>
      <c r="E17" s="122"/>
      <c r="F17" s="122"/>
      <c r="G17" s="124"/>
      <c r="H17" s="14"/>
      <c r="I17" s="14"/>
      <c r="J17" s="53"/>
      <c r="K17" s="14"/>
    </row>
    <row r="18" spans="2:11" ht="15" customHeight="1">
      <c r="B18" s="10">
        <v>5</v>
      </c>
      <c r="C18" s="120"/>
      <c r="D18" s="121"/>
      <c r="E18" s="122"/>
      <c r="F18" s="122"/>
      <c r="G18" s="124"/>
      <c r="H18" s="14"/>
      <c r="I18" s="14"/>
      <c r="J18" s="53"/>
      <c r="K18" s="14"/>
    </row>
    <row r="19" spans="2:11" ht="15" customHeight="1">
      <c r="B19" s="10">
        <v>6</v>
      </c>
      <c r="C19" s="120"/>
      <c r="D19" s="121"/>
      <c r="E19" s="122"/>
      <c r="F19" s="122"/>
      <c r="G19" s="124"/>
      <c r="H19" s="14"/>
      <c r="I19" s="14"/>
      <c r="J19" s="53"/>
      <c r="K19" s="14"/>
    </row>
    <row r="20" spans="2:11" ht="15" customHeight="1">
      <c r="B20" s="10">
        <v>7</v>
      </c>
      <c r="C20" s="120"/>
      <c r="D20" s="121"/>
      <c r="E20" s="122"/>
      <c r="F20" s="122"/>
      <c r="G20" s="124"/>
      <c r="H20" s="14"/>
      <c r="I20" s="14"/>
      <c r="J20" s="53"/>
      <c r="K20" s="14"/>
    </row>
    <row r="21" spans="2:11" ht="15" customHeight="1">
      <c r="B21" s="10">
        <v>8</v>
      </c>
      <c r="C21" s="120"/>
      <c r="D21" s="121"/>
      <c r="E21" s="122"/>
      <c r="F21" s="122"/>
      <c r="G21" s="124"/>
      <c r="H21" s="14"/>
      <c r="I21" s="14"/>
      <c r="J21" s="53"/>
      <c r="K21" s="14"/>
    </row>
    <row r="22" spans="2:11" ht="15" customHeight="1">
      <c r="B22" s="10">
        <v>9</v>
      </c>
      <c r="C22" s="120"/>
      <c r="D22" s="121"/>
      <c r="E22" s="122"/>
      <c r="F22" s="122"/>
      <c r="G22" s="124"/>
      <c r="H22" s="14"/>
      <c r="I22" s="14"/>
      <c r="J22" s="53"/>
      <c r="K22" s="14"/>
    </row>
    <row r="23" spans="2:11" ht="15" customHeight="1">
      <c r="B23" s="10">
        <v>10</v>
      </c>
      <c r="C23" s="120"/>
      <c r="D23" s="121"/>
      <c r="E23" s="122"/>
      <c r="F23" s="122"/>
      <c r="G23" s="124"/>
      <c r="H23" s="14"/>
      <c r="I23" s="14"/>
      <c r="J23" s="53"/>
      <c r="K23" s="14"/>
    </row>
    <row r="24" spans="2:11" ht="15" customHeight="1">
      <c r="B24" s="10">
        <v>11</v>
      </c>
      <c r="C24" s="11"/>
      <c r="D24" s="12"/>
      <c r="E24" s="13"/>
      <c r="F24" s="13"/>
      <c r="G24" s="52"/>
      <c r="H24" s="14"/>
      <c r="I24" s="14"/>
      <c r="J24" s="53"/>
      <c r="K24" s="14"/>
    </row>
    <row r="25" spans="2:11" ht="15" customHeight="1">
      <c r="B25" s="10">
        <v>12</v>
      </c>
      <c r="C25" s="11"/>
      <c r="D25" s="12"/>
      <c r="E25" s="13"/>
      <c r="F25" s="13"/>
      <c r="G25" s="52"/>
      <c r="H25" s="14"/>
      <c r="I25" s="14"/>
      <c r="J25" s="53"/>
      <c r="K25" s="14"/>
    </row>
    <row r="26" spans="2:11" ht="15" customHeight="1">
      <c r="B26" s="10">
        <v>13</v>
      </c>
      <c r="C26" s="11"/>
      <c r="D26" s="12"/>
      <c r="E26" s="13"/>
      <c r="F26" s="13"/>
      <c r="G26" s="52"/>
      <c r="H26" s="14"/>
      <c r="I26" s="14"/>
      <c r="J26" s="53"/>
      <c r="K26" s="14"/>
    </row>
    <row r="27" spans="2:11" ht="15" customHeight="1">
      <c r="B27" s="10">
        <v>14</v>
      </c>
      <c r="C27" s="11"/>
      <c r="D27" s="12"/>
      <c r="E27" s="13"/>
      <c r="F27" s="13"/>
      <c r="G27" s="52"/>
      <c r="H27" s="14"/>
      <c r="I27" s="14"/>
      <c r="J27" s="53"/>
      <c r="K27" s="14"/>
    </row>
    <row r="28" spans="2:11" ht="15" customHeight="1">
      <c r="B28" s="10">
        <v>15</v>
      </c>
      <c r="C28" s="11"/>
      <c r="D28" s="12"/>
      <c r="E28" s="13"/>
      <c r="F28" s="13"/>
      <c r="G28" s="52"/>
      <c r="H28" s="14"/>
      <c r="I28" s="14"/>
      <c r="J28" s="53"/>
      <c r="K28" s="14"/>
    </row>
    <row r="29" spans="2:11" ht="15" customHeight="1">
      <c r="B29" s="10">
        <v>16</v>
      </c>
      <c r="C29" s="11"/>
      <c r="D29" s="12"/>
      <c r="E29" s="13"/>
      <c r="F29" s="13"/>
      <c r="G29" s="52"/>
      <c r="H29" s="14"/>
      <c r="I29" s="14"/>
      <c r="J29" s="53"/>
      <c r="K29" s="14"/>
    </row>
    <row r="30" spans="2:11" ht="15" customHeight="1">
      <c r="B30" s="10">
        <v>17</v>
      </c>
      <c r="C30" s="11"/>
      <c r="D30" s="12"/>
      <c r="E30" s="13"/>
      <c r="F30" s="13"/>
      <c r="G30" s="52"/>
      <c r="H30" s="14"/>
      <c r="I30" s="14"/>
      <c r="J30" s="53"/>
      <c r="K30" s="14"/>
    </row>
    <row r="31" spans="2:11" ht="15" customHeight="1">
      <c r="B31" s="10">
        <v>18</v>
      </c>
      <c r="C31" s="11"/>
      <c r="D31" s="12"/>
      <c r="E31" s="13"/>
      <c r="F31" s="13"/>
      <c r="G31" s="52"/>
      <c r="H31" s="14"/>
      <c r="I31" s="14"/>
      <c r="J31" s="53"/>
      <c r="K31" s="14"/>
    </row>
    <row r="32" spans="2:11" ht="15" customHeight="1">
      <c r="B32" s="10">
        <v>19</v>
      </c>
      <c r="C32" s="11"/>
      <c r="D32" s="12"/>
      <c r="E32" s="13"/>
      <c r="F32" s="13"/>
      <c r="G32" s="52"/>
      <c r="H32" s="14"/>
      <c r="I32" s="14"/>
      <c r="J32" s="53"/>
      <c r="K32" s="14"/>
    </row>
    <row r="33" spans="2:11" ht="15" customHeight="1">
      <c r="B33" s="10">
        <v>20</v>
      </c>
      <c r="C33" s="11"/>
      <c r="D33" s="12"/>
      <c r="E33" s="13"/>
      <c r="F33" s="13"/>
      <c r="G33" s="52"/>
      <c r="H33" s="14"/>
      <c r="I33" s="14"/>
      <c r="J33" s="53"/>
      <c r="K33" s="14"/>
    </row>
    <row r="34" spans="2:11" ht="15" customHeight="1">
      <c r="B34" s="10">
        <v>21</v>
      </c>
      <c r="C34" s="11"/>
      <c r="D34" s="12"/>
      <c r="E34" s="13"/>
      <c r="F34" s="13"/>
      <c r="G34" s="52"/>
      <c r="H34" s="14"/>
      <c r="I34" s="14"/>
      <c r="J34" s="53"/>
      <c r="K34" s="14"/>
    </row>
    <row r="35" spans="2:11" ht="15" customHeight="1">
      <c r="B35" s="10">
        <v>22</v>
      </c>
      <c r="C35" s="11"/>
      <c r="D35" s="12"/>
      <c r="E35" s="13"/>
      <c r="F35" s="13"/>
      <c r="G35" s="52"/>
      <c r="H35" s="14"/>
      <c r="I35" s="14"/>
      <c r="J35" s="53"/>
      <c r="K35" s="14"/>
    </row>
    <row r="36" spans="2:11" ht="15" customHeight="1">
      <c r="B36" s="10">
        <v>23</v>
      </c>
      <c r="C36" s="11"/>
      <c r="D36" s="12"/>
      <c r="E36" s="13"/>
      <c r="F36" s="13"/>
      <c r="G36" s="52"/>
      <c r="H36" s="14"/>
      <c r="I36" s="14"/>
      <c r="J36" s="53"/>
      <c r="K36" s="14"/>
    </row>
    <row r="37" spans="2:11" ht="15" customHeight="1">
      <c r="B37" s="10">
        <v>24</v>
      </c>
      <c r="C37" s="11"/>
      <c r="D37" s="12"/>
      <c r="E37" s="13"/>
      <c r="F37" s="13"/>
      <c r="G37" s="52"/>
      <c r="H37" s="14"/>
      <c r="I37" s="14"/>
      <c r="J37" s="53"/>
      <c r="K37" s="14"/>
    </row>
    <row r="38" spans="2:11" ht="15" customHeight="1">
      <c r="B38" s="10">
        <v>25</v>
      </c>
      <c r="C38" s="11"/>
      <c r="D38" s="12"/>
      <c r="E38" s="13"/>
      <c r="F38" s="13"/>
      <c r="G38" s="52"/>
      <c r="H38" s="14"/>
      <c r="I38" s="14"/>
      <c r="J38" s="53"/>
      <c r="K38" s="14"/>
    </row>
    <row r="39" spans="2:11" ht="15" customHeight="1">
      <c r="B39" s="10">
        <v>26</v>
      </c>
      <c r="C39" s="11"/>
      <c r="D39" s="12"/>
      <c r="E39" s="13"/>
      <c r="F39" s="13"/>
      <c r="G39" s="52"/>
      <c r="H39" s="14"/>
      <c r="I39" s="14"/>
      <c r="J39" s="53"/>
      <c r="K39" s="14"/>
    </row>
    <row r="40" spans="2:11" ht="15" customHeight="1">
      <c r="B40" s="10">
        <v>27</v>
      </c>
      <c r="C40" s="11"/>
      <c r="D40" s="12"/>
      <c r="E40" s="13"/>
      <c r="F40" s="13"/>
      <c r="G40" s="52"/>
      <c r="H40" s="14"/>
      <c r="I40" s="14"/>
      <c r="J40" s="53"/>
      <c r="K40" s="14"/>
    </row>
    <row r="41" spans="2:11" ht="15" customHeight="1">
      <c r="B41" s="10">
        <v>28</v>
      </c>
      <c r="C41" s="11"/>
      <c r="D41" s="12"/>
      <c r="E41" s="13"/>
      <c r="F41" s="13"/>
      <c r="G41" s="52"/>
      <c r="H41" s="14"/>
      <c r="I41" s="14"/>
      <c r="J41" s="53"/>
      <c r="K41" s="14"/>
    </row>
    <row r="42" spans="2:11" ht="15" customHeight="1">
      <c r="B42" s="10">
        <v>29</v>
      </c>
      <c r="C42" s="11"/>
      <c r="D42" s="12"/>
      <c r="E42" s="13"/>
      <c r="F42" s="13"/>
      <c r="G42" s="52"/>
      <c r="H42" s="14"/>
      <c r="I42" s="14"/>
      <c r="J42" s="53"/>
      <c r="K42" s="14"/>
    </row>
    <row r="43" spans="2:11" ht="15" customHeight="1">
      <c r="B43" s="10">
        <v>30</v>
      </c>
      <c r="C43" s="11"/>
      <c r="D43" s="12"/>
      <c r="E43" s="13"/>
      <c r="F43" s="13"/>
      <c r="G43" s="52"/>
      <c r="H43" s="14"/>
      <c r="I43" s="14"/>
      <c r="J43" s="53"/>
      <c r="K43" s="14"/>
    </row>
    <row r="44" spans="2:11" ht="15" customHeight="1">
      <c r="B44" s="10">
        <v>31</v>
      </c>
      <c r="C44" s="11"/>
      <c r="D44" s="12"/>
      <c r="E44" s="13"/>
      <c r="F44" s="13"/>
      <c r="G44" s="52"/>
      <c r="H44" s="14"/>
      <c r="I44" s="14"/>
      <c r="J44" s="53"/>
      <c r="K44" s="14"/>
    </row>
    <row r="45" spans="2:11" ht="15" customHeight="1">
      <c r="B45" s="10">
        <v>32</v>
      </c>
      <c r="C45" s="11"/>
      <c r="D45" s="12"/>
      <c r="E45" s="13"/>
      <c r="F45" s="13"/>
      <c r="G45" s="52"/>
      <c r="H45" s="14"/>
      <c r="I45" s="14"/>
      <c r="J45" s="53"/>
      <c r="K45" s="14"/>
    </row>
    <row r="46" spans="2:11" ht="15" customHeight="1">
      <c r="B46" s="10">
        <v>33</v>
      </c>
      <c r="C46" s="11"/>
      <c r="D46" s="12"/>
      <c r="E46" s="13"/>
      <c r="F46" s="13"/>
      <c r="G46" s="52"/>
      <c r="H46" s="14"/>
      <c r="I46" s="14"/>
      <c r="J46" s="53"/>
      <c r="K46" s="14"/>
    </row>
    <row r="47" spans="2:11" ht="15" customHeight="1">
      <c r="B47" s="10">
        <v>34</v>
      </c>
      <c r="C47" s="11"/>
      <c r="D47" s="12"/>
      <c r="E47" s="13"/>
      <c r="F47" s="13"/>
      <c r="G47" s="52"/>
      <c r="H47" s="14"/>
      <c r="I47" s="14"/>
      <c r="J47" s="53"/>
      <c r="K47" s="14"/>
    </row>
    <row r="48" spans="2:11" ht="15" customHeight="1">
      <c r="B48" s="10">
        <v>35</v>
      </c>
      <c r="C48" s="11"/>
      <c r="D48" s="12"/>
      <c r="E48" s="13"/>
      <c r="F48" s="13"/>
      <c r="G48" s="52"/>
      <c r="H48" s="14"/>
      <c r="I48" s="14"/>
      <c r="J48" s="53"/>
      <c r="K48" s="14"/>
    </row>
    <row r="49" spans="2:11" ht="15" customHeight="1">
      <c r="B49" s="10">
        <v>36</v>
      </c>
      <c r="C49" s="11"/>
      <c r="D49" s="12"/>
      <c r="E49" s="13"/>
      <c r="F49" s="13"/>
      <c r="G49" s="52"/>
      <c r="H49" s="14"/>
      <c r="I49" s="14"/>
      <c r="J49" s="53"/>
      <c r="K49" s="14"/>
    </row>
    <row r="50" spans="2:11" ht="15" customHeight="1">
      <c r="B50" s="10">
        <v>37</v>
      </c>
      <c r="C50" s="11"/>
      <c r="D50" s="12"/>
      <c r="E50" s="13"/>
      <c r="F50" s="13"/>
      <c r="G50" s="52"/>
      <c r="H50" s="14"/>
      <c r="I50" s="14"/>
      <c r="J50" s="53"/>
      <c r="K50" s="14"/>
    </row>
    <row r="51" spans="2:11" ht="15" customHeight="1">
      <c r="B51" s="10">
        <v>38</v>
      </c>
      <c r="C51" s="11"/>
      <c r="D51" s="12"/>
      <c r="E51" s="13"/>
      <c r="F51" s="13"/>
      <c r="G51" s="52"/>
      <c r="H51" s="14"/>
      <c r="I51" s="14"/>
      <c r="J51" s="53"/>
      <c r="K51" s="14"/>
    </row>
    <row r="52" spans="2:11" ht="15" customHeight="1">
      <c r="B52" s="10">
        <v>39</v>
      </c>
      <c r="C52" s="11"/>
      <c r="D52" s="12"/>
      <c r="E52" s="13"/>
      <c r="F52" s="13"/>
      <c r="G52" s="52"/>
      <c r="H52" s="14"/>
      <c r="I52" s="14"/>
      <c r="J52" s="53"/>
      <c r="K52" s="14"/>
    </row>
    <row r="53" spans="2:11" ht="15" customHeight="1">
      <c r="B53" s="10">
        <v>40</v>
      </c>
      <c r="C53" s="11"/>
      <c r="D53" s="12"/>
      <c r="E53" s="13"/>
      <c r="F53" s="13"/>
      <c r="G53" s="52"/>
      <c r="H53" s="14"/>
      <c r="I53" s="14"/>
      <c r="J53" s="53"/>
      <c r="K53" s="14"/>
    </row>
    <row r="54" spans="2:11" ht="15" customHeight="1">
      <c r="B54" s="10">
        <v>41</v>
      </c>
      <c r="C54" s="11"/>
      <c r="D54" s="12"/>
      <c r="E54" s="13"/>
      <c r="F54" s="13"/>
      <c r="G54" s="52"/>
      <c r="H54" s="14"/>
      <c r="I54" s="14"/>
      <c r="J54" s="53"/>
      <c r="K54" s="14"/>
    </row>
    <row r="55" spans="2:11" ht="15" customHeight="1">
      <c r="B55" s="10">
        <v>42</v>
      </c>
      <c r="C55" s="11"/>
      <c r="D55" s="12"/>
      <c r="E55" s="13"/>
      <c r="F55" s="13"/>
      <c r="G55" s="52"/>
      <c r="H55" s="14"/>
      <c r="I55" s="14"/>
      <c r="J55" s="53"/>
      <c r="K55" s="14"/>
    </row>
    <row r="56" spans="2:11" ht="15" customHeight="1">
      <c r="B56" s="10">
        <v>43</v>
      </c>
      <c r="C56" s="11"/>
      <c r="D56" s="12"/>
      <c r="E56" s="13"/>
      <c r="F56" s="13"/>
      <c r="G56" s="52"/>
      <c r="H56" s="14"/>
      <c r="I56" s="14"/>
      <c r="J56" s="53"/>
      <c r="K56" s="14"/>
    </row>
    <row r="57" spans="2:11" ht="15" customHeight="1">
      <c r="B57" s="10">
        <v>44</v>
      </c>
      <c r="C57" s="11"/>
      <c r="D57" s="12"/>
      <c r="E57" s="13"/>
      <c r="F57" s="13"/>
      <c r="G57" s="52"/>
      <c r="H57" s="14"/>
      <c r="I57" s="14"/>
      <c r="J57" s="53"/>
      <c r="K57" s="14"/>
    </row>
    <row r="58" spans="2:11" ht="15" customHeight="1">
      <c r="B58" s="10">
        <v>45</v>
      </c>
      <c r="C58" s="11"/>
      <c r="D58" s="12"/>
      <c r="E58" s="13"/>
      <c r="F58" s="13"/>
      <c r="G58" s="52"/>
      <c r="H58" s="14"/>
      <c r="I58" s="14"/>
      <c r="J58" s="53"/>
      <c r="K58" s="14"/>
    </row>
    <row r="59" spans="2:11" ht="15" customHeight="1">
      <c r="B59" s="10">
        <v>46</v>
      </c>
      <c r="C59" s="11"/>
      <c r="D59" s="12"/>
      <c r="E59" s="13"/>
      <c r="F59" s="13"/>
      <c r="G59" s="52"/>
      <c r="H59" s="14"/>
      <c r="I59" s="14"/>
      <c r="J59" s="53"/>
      <c r="K59" s="14"/>
    </row>
    <row r="60" spans="2:11" ht="15" customHeight="1">
      <c r="B60" s="10">
        <v>47</v>
      </c>
      <c r="C60" s="11"/>
      <c r="D60" s="12"/>
      <c r="E60" s="13"/>
      <c r="F60" s="13"/>
      <c r="G60" s="52"/>
      <c r="H60" s="14"/>
      <c r="I60" s="14"/>
      <c r="J60" s="53"/>
      <c r="K60" s="14"/>
    </row>
    <row r="61" spans="2:11" ht="15" customHeight="1">
      <c r="B61" s="10">
        <v>48</v>
      </c>
      <c r="C61" s="11"/>
      <c r="D61" s="12"/>
      <c r="E61" s="13"/>
      <c r="F61" s="13"/>
      <c r="G61" s="52"/>
      <c r="H61" s="14"/>
      <c r="I61" s="14"/>
      <c r="J61" s="53"/>
      <c r="K61" s="14"/>
    </row>
    <row r="62" spans="2:11" ht="15" customHeight="1">
      <c r="B62" s="10">
        <v>49</v>
      </c>
      <c r="C62" s="11"/>
      <c r="D62" s="12"/>
      <c r="E62" s="13"/>
      <c r="F62" s="13"/>
      <c r="G62" s="52"/>
      <c r="H62" s="14"/>
      <c r="I62" s="14"/>
      <c r="J62" s="53"/>
      <c r="K62" s="14"/>
    </row>
    <row r="63" spans="2:11" ht="15" customHeight="1">
      <c r="B63" s="10">
        <v>50</v>
      </c>
      <c r="C63" s="11"/>
      <c r="D63" s="12"/>
      <c r="E63" s="13"/>
      <c r="F63" s="13"/>
      <c r="G63" s="52"/>
      <c r="H63" s="14"/>
      <c r="I63" s="14"/>
      <c r="J63" s="53"/>
      <c r="K63" s="14"/>
    </row>
    <row r="64" spans="2:11" ht="15" customHeight="1">
      <c r="B64" s="10">
        <v>51</v>
      </c>
      <c r="C64" s="11"/>
      <c r="D64" s="12"/>
      <c r="E64" s="13"/>
      <c r="F64" s="13"/>
      <c r="G64" s="52"/>
      <c r="H64" s="14"/>
      <c r="I64" s="14"/>
      <c r="J64" s="53"/>
      <c r="K64" s="14"/>
    </row>
    <row r="65" spans="2:11" ht="15" customHeight="1">
      <c r="B65" s="10">
        <v>52</v>
      </c>
      <c r="C65" s="11"/>
      <c r="D65" s="12"/>
      <c r="E65" s="13"/>
      <c r="F65" s="13"/>
      <c r="G65" s="52"/>
      <c r="H65" s="14"/>
      <c r="I65" s="14"/>
      <c r="J65" s="53"/>
      <c r="K65" s="14"/>
    </row>
    <row r="66" spans="2:11" ht="15" customHeight="1">
      <c r="B66" s="10">
        <v>53</v>
      </c>
      <c r="C66" s="11"/>
      <c r="D66" s="12"/>
      <c r="E66" s="13"/>
      <c r="F66" s="13"/>
      <c r="G66" s="52"/>
      <c r="H66" s="14"/>
      <c r="I66" s="14"/>
      <c r="J66" s="53"/>
      <c r="K66" s="14"/>
    </row>
    <row r="67" spans="2:11" ht="15" customHeight="1">
      <c r="B67" s="10">
        <v>54</v>
      </c>
      <c r="C67" s="11"/>
      <c r="D67" s="12"/>
      <c r="E67" s="13"/>
      <c r="F67" s="13"/>
      <c r="G67" s="52"/>
      <c r="H67" s="14"/>
      <c r="I67" s="14"/>
      <c r="J67" s="53"/>
      <c r="K67" s="14"/>
    </row>
    <row r="68" spans="2:11" ht="15" customHeight="1">
      <c r="B68" s="10">
        <v>55</v>
      </c>
      <c r="C68" s="11"/>
      <c r="D68" s="12"/>
      <c r="E68" s="13"/>
      <c r="F68" s="13"/>
      <c r="G68" s="52"/>
      <c r="H68" s="14"/>
      <c r="I68" s="14"/>
      <c r="J68" s="53"/>
      <c r="K68" s="14"/>
    </row>
    <row r="69" spans="2:11" ht="15" customHeight="1">
      <c r="B69" s="10">
        <v>56</v>
      </c>
      <c r="C69" s="11"/>
      <c r="D69" s="12"/>
      <c r="E69" s="13"/>
      <c r="F69" s="13"/>
      <c r="G69" s="52"/>
      <c r="H69" s="14"/>
      <c r="I69" s="14"/>
      <c r="J69" s="53"/>
      <c r="K69" s="14"/>
    </row>
    <row r="70" spans="2:11" ht="15" customHeight="1">
      <c r="B70" s="10">
        <v>57</v>
      </c>
      <c r="C70" s="11"/>
      <c r="D70" s="12"/>
      <c r="E70" s="13"/>
      <c r="F70" s="13"/>
      <c r="G70" s="52"/>
      <c r="H70" s="14"/>
      <c r="I70" s="14"/>
      <c r="J70" s="53"/>
      <c r="K70" s="14"/>
    </row>
    <row r="71" spans="2:11" ht="15" customHeight="1">
      <c r="B71" s="10">
        <v>58</v>
      </c>
      <c r="C71" s="11"/>
      <c r="D71" s="12"/>
      <c r="E71" s="13"/>
      <c r="F71" s="13"/>
      <c r="G71" s="52"/>
      <c r="H71" s="14"/>
      <c r="I71" s="14"/>
      <c r="J71" s="53"/>
      <c r="K71" s="14"/>
    </row>
    <row r="72" spans="2:11" ht="15" customHeight="1">
      <c r="B72" s="10">
        <v>59</v>
      </c>
      <c r="C72" s="11"/>
      <c r="D72" s="12"/>
      <c r="E72" s="13"/>
      <c r="F72" s="13"/>
      <c r="G72" s="52"/>
      <c r="H72" s="14"/>
      <c r="I72" s="14"/>
      <c r="J72" s="53"/>
      <c r="K72" s="14"/>
    </row>
    <row r="73" spans="2:11" ht="15" customHeight="1">
      <c r="B73" s="10">
        <v>60</v>
      </c>
      <c r="C73" s="11"/>
      <c r="D73" s="12"/>
      <c r="E73" s="13"/>
      <c r="F73" s="13"/>
      <c r="G73" s="52"/>
      <c r="H73" s="14"/>
      <c r="I73" s="14"/>
      <c r="J73" s="53"/>
      <c r="K73" s="14"/>
    </row>
    <row r="74" spans="2:11" ht="15" customHeight="1">
      <c r="B74" s="10">
        <v>61</v>
      </c>
      <c r="C74" s="11"/>
      <c r="D74" s="12"/>
      <c r="E74" s="13"/>
      <c r="F74" s="13"/>
      <c r="G74" s="52"/>
      <c r="H74" s="14"/>
      <c r="I74" s="14"/>
      <c r="J74" s="53"/>
      <c r="K74" s="14"/>
    </row>
    <row r="75" spans="2:11" ht="15" customHeight="1">
      <c r="B75" s="10">
        <v>62</v>
      </c>
      <c r="C75" s="11"/>
      <c r="D75" s="12"/>
      <c r="E75" s="13"/>
      <c r="F75" s="13"/>
      <c r="G75" s="52"/>
      <c r="H75" s="14"/>
      <c r="I75" s="14"/>
      <c r="J75" s="53"/>
      <c r="K75" s="14"/>
    </row>
    <row r="76" spans="2:11" ht="15" customHeight="1">
      <c r="B76" s="10">
        <v>63</v>
      </c>
      <c r="C76" s="11"/>
      <c r="D76" s="12"/>
      <c r="E76" s="13"/>
      <c r="F76" s="13"/>
      <c r="G76" s="52"/>
      <c r="H76" s="14"/>
      <c r="I76" s="14"/>
      <c r="J76" s="53"/>
      <c r="K76" s="14"/>
    </row>
    <row r="77" spans="2:11" ht="15" customHeight="1">
      <c r="B77" s="10">
        <v>64</v>
      </c>
      <c r="C77" s="11"/>
      <c r="D77" s="12"/>
      <c r="E77" s="13"/>
      <c r="F77" s="13"/>
      <c r="G77" s="52"/>
      <c r="H77" s="14"/>
      <c r="I77" s="14"/>
      <c r="J77" s="53"/>
      <c r="K77" s="14"/>
    </row>
    <row r="78" spans="2:11" ht="15" customHeight="1">
      <c r="B78" s="10">
        <v>65</v>
      </c>
      <c r="C78" s="11"/>
      <c r="D78" s="12"/>
      <c r="E78" s="13"/>
      <c r="F78" s="13"/>
      <c r="G78" s="52"/>
      <c r="H78" s="14"/>
      <c r="I78" s="14"/>
      <c r="J78" s="53"/>
      <c r="K78" s="14"/>
    </row>
    <row r="79" spans="2:11" ht="15" customHeight="1">
      <c r="B79" s="10">
        <v>66</v>
      </c>
      <c r="C79" s="11"/>
      <c r="D79" s="12"/>
      <c r="E79" s="13"/>
      <c r="F79" s="13"/>
      <c r="G79" s="52"/>
      <c r="H79" s="14"/>
      <c r="I79" s="14"/>
      <c r="J79" s="53"/>
      <c r="K79" s="14"/>
    </row>
    <row r="80" spans="2:11" ht="15" customHeight="1">
      <c r="B80" s="10">
        <v>67</v>
      </c>
      <c r="C80" s="11"/>
      <c r="D80" s="12"/>
      <c r="E80" s="13"/>
      <c r="F80" s="13"/>
      <c r="G80" s="52"/>
      <c r="H80" s="14"/>
      <c r="I80" s="14"/>
      <c r="J80" s="53"/>
      <c r="K80" s="14"/>
    </row>
    <row r="81" spans="2:11" ht="15" customHeight="1">
      <c r="B81" s="10">
        <v>68</v>
      </c>
      <c r="C81" s="11"/>
      <c r="D81" s="12"/>
      <c r="E81" s="13"/>
      <c r="F81" s="13"/>
      <c r="G81" s="52"/>
      <c r="H81" s="14"/>
      <c r="I81" s="14"/>
      <c r="J81" s="53"/>
      <c r="K81" s="14"/>
    </row>
    <row r="82" spans="2:11" ht="15" customHeight="1">
      <c r="B82" s="10">
        <v>69</v>
      </c>
      <c r="C82" s="11"/>
      <c r="D82" s="12"/>
      <c r="E82" s="13"/>
      <c r="F82" s="13"/>
      <c r="G82" s="52"/>
      <c r="H82" s="14"/>
      <c r="I82" s="14"/>
      <c r="J82" s="53"/>
      <c r="K82" s="14"/>
    </row>
    <row r="83" spans="2:11" ht="15" customHeight="1">
      <c r="B83" s="10">
        <v>70</v>
      </c>
      <c r="C83" s="11"/>
      <c r="D83" s="12"/>
      <c r="E83" s="13"/>
      <c r="F83" s="13"/>
      <c r="G83" s="52"/>
      <c r="H83" s="14"/>
      <c r="I83" s="14"/>
      <c r="J83" s="53"/>
      <c r="K83" s="14"/>
    </row>
    <row r="84" spans="2:11" ht="15" customHeight="1">
      <c r="B84" s="10">
        <v>71</v>
      </c>
      <c r="C84" s="11"/>
      <c r="D84" s="12"/>
      <c r="E84" s="13"/>
      <c r="F84" s="13"/>
      <c r="G84" s="52"/>
      <c r="H84" s="14"/>
      <c r="I84" s="14"/>
      <c r="J84" s="53"/>
      <c r="K84" s="14"/>
    </row>
    <row r="85" spans="2:11" ht="15" customHeight="1">
      <c r="B85" s="10">
        <v>72</v>
      </c>
      <c r="C85" s="11"/>
      <c r="D85" s="12"/>
      <c r="E85" s="13"/>
      <c r="F85" s="13"/>
      <c r="G85" s="52"/>
      <c r="H85" s="14"/>
      <c r="I85" s="14"/>
      <c r="J85" s="53"/>
      <c r="K85" s="14"/>
    </row>
    <row r="86" spans="2:11" ht="15" customHeight="1">
      <c r="B86" s="10">
        <v>73</v>
      </c>
      <c r="C86" s="11"/>
      <c r="D86" s="12"/>
      <c r="E86" s="13"/>
      <c r="F86" s="13"/>
      <c r="G86" s="52"/>
      <c r="H86" s="14"/>
      <c r="I86" s="14"/>
      <c r="J86" s="53"/>
      <c r="K86" s="14"/>
    </row>
    <row r="87" spans="2:11" ht="15" customHeight="1">
      <c r="B87" s="10">
        <v>74</v>
      </c>
      <c r="C87" s="11"/>
      <c r="D87" s="12"/>
      <c r="E87" s="13"/>
      <c r="F87" s="13"/>
      <c r="G87" s="52"/>
      <c r="H87" s="14"/>
      <c r="I87" s="14"/>
      <c r="J87" s="53"/>
      <c r="K87" s="14"/>
    </row>
    <row r="88" spans="2:11" ht="15" customHeight="1">
      <c r="B88" s="10">
        <v>75</v>
      </c>
      <c r="C88" s="11"/>
      <c r="D88" s="12"/>
      <c r="E88" s="13"/>
      <c r="F88" s="13"/>
      <c r="G88" s="52"/>
      <c r="H88" s="14"/>
      <c r="I88" s="14"/>
      <c r="J88" s="53"/>
      <c r="K88" s="14"/>
    </row>
    <row r="89" spans="2:11" ht="15" customHeight="1">
      <c r="B89" s="10">
        <v>76</v>
      </c>
      <c r="C89" s="11"/>
      <c r="D89" s="12"/>
      <c r="E89" s="13"/>
      <c r="F89" s="13"/>
      <c r="G89" s="52"/>
      <c r="H89" s="14"/>
      <c r="I89" s="14"/>
      <c r="J89" s="53"/>
      <c r="K89" s="14"/>
    </row>
    <row r="90" spans="2:11" ht="15" customHeight="1">
      <c r="B90" s="10">
        <v>77</v>
      </c>
      <c r="C90" s="11"/>
      <c r="D90" s="12"/>
      <c r="E90" s="13"/>
      <c r="F90" s="13"/>
      <c r="G90" s="52"/>
      <c r="H90" s="14"/>
      <c r="I90" s="14"/>
      <c r="J90" s="53"/>
      <c r="K90" s="14"/>
    </row>
    <row r="91" spans="2:11" ht="15" customHeight="1">
      <c r="B91" s="10">
        <v>78</v>
      </c>
      <c r="C91" s="11"/>
      <c r="D91" s="12"/>
      <c r="E91" s="13"/>
      <c r="F91" s="13"/>
      <c r="G91" s="52"/>
      <c r="H91" s="14"/>
      <c r="I91" s="14"/>
      <c r="J91" s="53"/>
      <c r="K91" s="14"/>
    </row>
    <row r="92" spans="2:11" ht="15" customHeight="1">
      <c r="B92" s="10">
        <v>79</v>
      </c>
      <c r="C92" s="11"/>
      <c r="D92" s="12"/>
      <c r="E92" s="13"/>
      <c r="F92" s="13"/>
      <c r="G92" s="52"/>
      <c r="H92" s="14"/>
      <c r="I92" s="14"/>
      <c r="J92" s="53"/>
      <c r="K92" s="14"/>
    </row>
    <row r="93" spans="2:11" ht="15" customHeight="1">
      <c r="B93" s="10">
        <v>80</v>
      </c>
      <c r="C93" s="11"/>
      <c r="D93" s="12"/>
      <c r="E93" s="13"/>
      <c r="F93" s="13"/>
      <c r="G93" s="52"/>
      <c r="H93" s="14"/>
      <c r="I93" s="14"/>
      <c r="J93" s="53"/>
      <c r="K93" s="14"/>
    </row>
    <row r="94" spans="2:11" ht="15" customHeight="1">
      <c r="B94" s="10">
        <v>81</v>
      </c>
      <c r="C94" s="11"/>
      <c r="D94" s="12"/>
      <c r="E94" s="13"/>
      <c r="F94" s="13"/>
      <c r="G94" s="52"/>
      <c r="H94" s="14"/>
      <c r="I94" s="14"/>
      <c r="J94" s="53"/>
      <c r="K94" s="14"/>
    </row>
    <row r="95" spans="2:11" ht="15" customHeight="1">
      <c r="B95" s="10">
        <v>82</v>
      </c>
      <c r="C95" s="11"/>
      <c r="D95" s="12"/>
      <c r="E95" s="13"/>
      <c r="F95" s="13"/>
      <c r="G95" s="52"/>
      <c r="H95" s="14"/>
      <c r="I95" s="14"/>
      <c r="J95" s="53"/>
      <c r="K95" s="14"/>
    </row>
    <row r="96" spans="2:11" ht="15" customHeight="1">
      <c r="B96" s="10">
        <v>83</v>
      </c>
      <c r="C96" s="11"/>
      <c r="D96" s="12"/>
      <c r="E96" s="13"/>
      <c r="F96" s="13"/>
      <c r="G96" s="52"/>
      <c r="H96" s="14"/>
      <c r="I96" s="14"/>
      <c r="J96" s="53"/>
      <c r="K96" s="14"/>
    </row>
    <row r="97" spans="2:11" ht="15" customHeight="1">
      <c r="B97" s="10">
        <v>84</v>
      </c>
      <c r="C97" s="11"/>
      <c r="D97" s="12"/>
      <c r="E97" s="13"/>
      <c r="F97" s="13"/>
      <c r="G97" s="52"/>
      <c r="H97" s="14"/>
      <c r="I97" s="14"/>
      <c r="J97" s="53"/>
      <c r="K97" s="14"/>
    </row>
    <row r="98" spans="2:11" ht="15" customHeight="1">
      <c r="B98" s="10">
        <v>85</v>
      </c>
      <c r="C98" s="11"/>
      <c r="D98" s="12"/>
      <c r="E98" s="13"/>
      <c r="F98" s="13"/>
      <c r="G98" s="52"/>
      <c r="H98" s="14"/>
      <c r="I98" s="14"/>
      <c r="J98" s="53"/>
      <c r="K98" s="14"/>
    </row>
    <row r="99" spans="2:11" ht="15" customHeight="1">
      <c r="B99" s="10">
        <v>86</v>
      </c>
      <c r="C99" s="11"/>
      <c r="D99" s="12"/>
      <c r="E99" s="13"/>
      <c r="F99" s="13"/>
      <c r="G99" s="52"/>
      <c r="H99" s="14"/>
      <c r="I99" s="14"/>
      <c r="J99" s="53"/>
      <c r="K99" s="14"/>
    </row>
    <row r="100" spans="2:11" ht="15" customHeight="1">
      <c r="B100" s="10">
        <v>87</v>
      </c>
      <c r="C100" s="11"/>
      <c r="D100" s="12"/>
      <c r="E100" s="13"/>
      <c r="F100" s="13"/>
      <c r="G100" s="52"/>
      <c r="H100" s="14"/>
      <c r="I100" s="14"/>
      <c r="J100" s="53"/>
      <c r="K100" s="14"/>
    </row>
    <row r="101" spans="2:11" ht="15" customHeight="1">
      <c r="B101" s="10">
        <v>88</v>
      </c>
      <c r="C101" s="11"/>
      <c r="D101" s="12"/>
      <c r="E101" s="13"/>
      <c r="F101" s="13"/>
      <c r="G101" s="52"/>
      <c r="H101" s="14"/>
      <c r="I101" s="14"/>
      <c r="J101" s="53"/>
      <c r="K101" s="14"/>
    </row>
    <row r="102" spans="2:11" ht="15" customHeight="1">
      <c r="B102" s="10">
        <v>89</v>
      </c>
      <c r="C102" s="11"/>
      <c r="D102" s="12"/>
      <c r="E102" s="13"/>
      <c r="F102" s="13"/>
      <c r="G102" s="52"/>
      <c r="H102" s="14"/>
      <c r="I102" s="14"/>
      <c r="J102" s="53"/>
      <c r="K102" s="14"/>
    </row>
    <row r="103" spans="2:11" ht="15" customHeight="1">
      <c r="B103" s="10">
        <v>90</v>
      </c>
      <c r="C103" s="11"/>
      <c r="D103" s="12"/>
      <c r="E103" s="13"/>
      <c r="F103" s="13"/>
      <c r="G103" s="52"/>
      <c r="H103" s="14"/>
      <c r="I103" s="14"/>
      <c r="J103" s="53"/>
      <c r="K103" s="14"/>
    </row>
    <row r="104" spans="2:11" ht="15" customHeight="1">
      <c r="B104" s="10">
        <v>91</v>
      </c>
      <c r="C104" s="11"/>
      <c r="D104" s="12"/>
      <c r="E104" s="13"/>
      <c r="F104" s="13"/>
      <c r="G104" s="52"/>
      <c r="H104" s="14"/>
      <c r="I104" s="14"/>
      <c r="J104" s="53"/>
      <c r="K104" s="14"/>
    </row>
    <row r="105" spans="2:11" ht="15" customHeight="1">
      <c r="B105" s="10">
        <v>92</v>
      </c>
      <c r="C105" s="11"/>
      <c r="D105" s="12"/>
      <c r="E105" s="13"/>
      <c r="F105" s="13"/>
      <c r="G105" s="52"/>
      <c r="H105" s="14"/>
      <c r="I105" s="14"/>
      <c r="J105" s="53"/>
      <c r="K105" s="14"/>
    </row>
    <row r="106" spans="2:11" ht="15" customHeight="1">
      <c r="B106" s="10">
        <v>93</v>
      </c>
      <c r="C106" s="11"/>
      <c r="D106" s="12"/>
      <c r="E106" s="13"/>
      <c r="F106" s="13"/>
      <c r="G106" s="52"/>
      <c r="H106" s="14"/>
      <c r="I106" s="14"/>
      <c r="J106" s="53"/>
      <c r="K106" s="14"/>
    </row>
    <row r="107" spans="2:11" ht="15" customHeight="1">
      <c r="B107" s="10">
        <v>94</v>
      </c>
      <c r="C107" s="11"/>
      <c r="D107" s="12"/>
      <c r="E107" s="13"/>
      <c r="F107" s="13"/>
      <c r="G107" s="52"/>
      <c r="H107" s="14"/>
      <c r="I107" s="14"/>
      <c r="J107" s="53"/>
      <c r="K107" s="14"/>
    </row>
    <row r="108" spans="2:11" ht="15" customHeight="1">
      <c r="B108" s="10">
        <v>95</v>
      </c>
      <c r="C108" s="11"/>
      <c r="D108" s="12"/>
      <c r="E108" s="13"/>
      <c r="F108" s="13"/>
      <c r="G108" s="52"/>
      <c r="H108" s="14"/>
      <c r="I108" s="14"/>
      <c r="J108" s="53"/>
      <c r="K108" s="14"/>
    </row>
    <row r="109" spans="2:11" ht="15" customHeight="1">
      <c r="B109" s="10">
        <v>96</v>
      </c>
      <c r="C109" s="11"/>
      <c r="D109" s="12"/>
      <c r="E109" s="13"/>
      <c r="F109" s="13"/>
      <c r="G109" s="52"/>
      <c r="H109" s="14"/>
      <c r="I109" s="14"/>
      <c r="J109" s="53"/>
      <c r="K109" s="14"/>
    </row>
    <row r="110" spans="2:11" ht="15" customHeight="1">
      <c r="B110" s="10">
        <v>97</v>
      </c>
      <c r="C110" s="11"/>
      <c r="D110" s="12"/>
      <c r="E110" s="13"/>
      <c r="F110" s="13"/>
      <c r="G110" s="52"/>
      <c r="H110" s="14"/>
      <c r="I110" s="14"/>
      <c r="J110" s="53"/>
      <c r="K110" s="14"/>
    </row>
    <row r="111" spans="2:11" ht="15" customHeight="1">
      <c r="B111" s="10">
        <v>98</v>
      </c>
      <c r="C111" s="11"/>
      <c r="D111" s="12"/>
      <c r="E111" s="13"/>
      <c r="F111" s="13"/>
      <c r="G111" s="52"/>
      <c r="H111" s="14"/>
      <c r="I111" s="14"/>
      <c r="J111" s="53"/>
      <c r="K111" s="14"/>
    </row>
    <row r="112" spans="2:11" ht="15" customHeight="1">
      <c r="B112" s="10">
        <v>99</v>
      </c>
      <c r="C112" s="11"/>
      <c r="D112" s="12"/>
      <c r="E112" s="13"/>
      <c r="F112" s="13"/>
      <c r="G112" s="52"/>
      <c r="H112" s="14"/>
      <c r="I112" s="14"/>
      <c r="J112" s="53"/>
      <c r="K112" s="14"/>
    </row>
    <row r="113" spans="2:11" ht="15" customHeight="1">
      <c r="B113" s="95">
        <v>100</v>
      </c>
      <c r="C113" s="96"/>
      <c r="D113" s="97"/>
      <c r="E113" s="98"/>
      <c r="F113" s="98"/>
      <c r="G113" s="99"/>
      <c r="H113" s="14"/>
      <c r="I113" s="14"/>
      <c r="J113" s="53"/>
      <c r="K113" s="14"/>
    </row>
  </sheetData>
  <sheetProtection algorithmName="SHA-512" hashValue="fBACEbMMNNa07GBedW1ZCrm/y/XBeJbuvXcq2/cTUa2hlUlieJek/p06ZJXPRgSaIWvceglzAQNkPKfLcnuOSQ==" saltValue="ZW2fZNSydRj8uFDIcyC/ow==" spinCount="100000" sheet="1" formatCells="0" formatColumns="0" formatRows="0" insertColumns="0" insertRows="0" insertHyperlinks="0" deleteColumns="0" deleteRows="0" sort="0" autoFilter="0" pivotTables="0"/>
  <customSheetViews>
    <customSheetView guid="{D9EA3246-7C78-4891-BAB3-776526ADD708}" showPageBreaks="1" showGridLines="0" showRowCol="0" hiddenColumns="1">
      <pane ySplit="11" topLeftCell="A12" activePane="bottomLeft" state="frozen"/>
      <selection pane="bottomLeft" activeCell="C12" sqref="C12"/>
      <pageMargins left="0.5" right="0.4" top="0.5" bottom="0.75" header="0.5" footer="0.5"/>
      <pageSetup paperSize="9" orientation="landscape" r:id="rId1"/>
      <headerFooter alignWithMargins="0"/>
    </customSheetView>
  </customSheetViews>
  <mergeCells count="6">
    <mergeCell ref="B4:C5"/>
    <mergeCell ref="B6:C9"/>
    <mergeCell ref="F2:G2"/>
    <mergeCell ref="D6:E7"/>
    <mergeCell ref="D8:E9"/>
    <mergeCell ref="D2:E2"/>
  </mergeCells>
  <phoneticPr fontId="0" type="noConversion"/>
  <conditionalFormatting sqref="E5 G9:G11">
    <cfRule type="cellIs" dxfId="0" priority="1" stopIfTrue="1" operator="equal">
      <formula>"# ERROR #"</formula>
    </cfRule>
  </conditionalFormatting>
  <dataValidations count="6">
    <dataValidation type="list" allowBlank="1" showInputMessage="1" showErrorMessage="1" errorTitle="Jantina" error="Sila pilih jantina 'Lelaki' atau 'Perempuan'" promptTitle="Jantina" prompt="Sila pilih jantina dari senarai" sqref="E14:E113" xr:uid="{00000000-0002-0000-0300-000000000000}">
      <formula1>JantinaList</formula1>
    </dataValidation>
    <dataValidation type="list" allowBlank="1" showInputMessage="1" showErrorMessage="1" errorTitle="Keturunan" error="Sila pilih Keturunan yang sah!" promptTitle="Keturunan" prompt="Sila pilih keturunan dari senarai" sqref="F14:F113" xr:uid="{00000000-0002-0000-0300-000001000000}">
      <formula1>KeturunanList</formula1>
    </dataValidation>
    <dataValidation type="date" allowBlank="1" showInputMessage="1" showErrorMessage="1" errorTitle="Tarikh Lahir" error="Sila isikan Tarikh Lahir yang sah!" promptTitle="Tarikh Lahir" prompt="Sila masukkan tarikh lahir." sqref="G24:G113" xr:uid="{00000000-0002-0000-0300-000002000000}">
      <formula1>1</formula1>
      <formula2>40179</formula2>
    </dataValidation>
    <dataValidation type="custom" allowBlank="1" showInputMessage="1" showErrorMessage="1" errorTitle="Huruf Besar" error="Sila isikan nama dalam HURUF BESAR sahaja!" promptTitle="Nama Penuh" prompt="Isikan Nama Penuh ahli dalam HURUF BESAR, seperti dalam Kad Pengenalan." sqref="C14:C113" xr:uid="{00000000-0002-0000-0300-000003000000}">
      <formula1>EXACT(C14,UPPER(C14))</formula1>
    </dataValidation>
    <dataValidation type="textLength" allowBlank="1" showInputMessage="1" showErrorMessage="1" errorTitle="No K.P." error="Sila isikan No K.P. yang sah!_x000a_Tanpa sengkang." promptTitle="No K.P." prompt="Sila isikan No K.P. TANPA SENGKANG" sqref="D14:D113" xr:uid="{00000000-0002-0000-0300-000004000000}">
      <formula1>5</formula1>
      <formula2>12</formula2>
    </dataValidation>
    <dataValidation type="date" allowBlank="1" showInputMessage="1" showErrorMessage="1" errorTitle="Tarikh Lahir" error="Sila isikan Tarikh Lahir yang sah!_x000a_" promptTitle="Tarikh Lahir" prompt="Sila masukkan tarikh lahir" sqref="G14:G23" xr:uid="{00000000-0002-0000-0300-000005000000}">
      <formula1>1</formula1>
      <formula2>40179</formula2>
    </dataValidation>
  </dataValidations>
  <hyperlinks>
    <hyperlink ref="L2" location="Pemimpin!A1" tooltip="Go to Previous page" display="&lt;&lt; Previous" xr:uid="{00000000-0004-0000-0300-000000000000}"/>
    <hyperlink ref="L3" location="Borang!A1" tooltip="Go to Next page" display="Next &gt;&gt;" xr:uid="{00000000-0004-0000-0300-000001000000}"/>
  </hyperlinks>
  <pageMargins left="0.5" right="0.4" top="0.5" bottom="0.75" header="0.5" footer="0.5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  <pageSetUpPr autoPageBreaks="0"/>
  </sheetPr>
  <dimension ref="B1:R45"/>
  <sheetViews>
    <sheetView showGridLines="0" showRowColHeaders="0" view="pageBreakPreview" zoomScaleNormal="100" zoomScaleSheetLayoutView="100" workbookViewId="0">
      <selection activeCell="C27" sqref="C27:E27"/>
    </sheetView>
  </sheetViews>
  <sheetFormatPr defaultColWidth="9.109375" defaultRowHeight="13.2"/>
  <cols>
    <col min="1" max="1" width="1.6640625" style="19" customWidth="1"/>
    <col min="2" max="2" width="5.109375" style="19" customWidth="1"/>
    <col min="3" max="3" width="7.6640625" style="19" customWidth="1"/>
    <col min="4" max="4" width="4.109375" style="19" customWidth="1"/>
    <col min="5" max="5" width="22.33203125" style="19" customWidth="1"/>
    <col min="6" max="15" width="6.6640625" style="19" customWidth="1"/>
    <col min="16" max="16" width="9.6640625" style="19" customWidth="1"/>
    <col min="17" max="17" width="10.109375" style="19" customWidth="1"/>
    <col min="18" max="18" width="14.6640625" style="19" customWidth="1"/>
    <col min="19" max="16384" width="9.109375" style="19"/>
  </cols>
  <sheetData>
    <row r="1" spans="2:18" ht="5.0999999999999996" customHeight="1"/>
    <row r="2" spans="2:18">
      <c r="D2" s="19" t="s">
        <v>58</v>
      </c>
      <c r="R2" s="33" t="s">
        <v>91</v>
      </c>
    </row>
    <row r="3" spans="2:18" ht="24.6">
      <c r="D3" s="34" t="s">
        <v>227</v>
      </c>
      <c r="Q3" s="33"/>
      <c r="R3" s="111" t="s">
        <v>306</v>
      </c>
    </row>
    <row r="4" spans="2:18">
      <c r="D4" s="35" t="s">
        <v>62</v>
      </c>
    </row>
    <row r="5" spans="2:18">
      <c r="D5" s="126" t="s">
        <v>254</v>
      </c>
    </row>
    <row r="6" spans="2:18">
      <c r="D6" s="126" t="s">
        <v>255</v>
      </c>
    </row>
    <row r="7" spans="2:18" ht="5.0999999999999996" customHeight="1"/>
    <row r="8" spans="2:18">
      <c r="B8" s="168" t="s">
        <v>63</v>
      </c>
      <c r="C8" s="168"/>
      <c r="D8" s="168"/>
      <c r="E8" s="169" t="str">
        <f>IF(ISBLANK(PPM_Negeri),"",PPM_Negeri)</f>
        <v>PULAU PINANG</v>
      </c>
      <c r="F8" s="169"/>
      <c r="G8" s="169"/>
      <c r="H8" s="169"/>
      <c r="I8" s="169"/>
      <c r="L8" s="111" t="s">
        <v>235</v>
      </c>
      <c r="M8" s="37" t="str">
        <f>IF(ISBLANK(No_Kump),"",No_Kump)</f>
        <v/>
      </c>
      <c r="Q8" s="33" t="s">
        <v>79</v>
      </c>
      <c r="R8" s="20" t="str">
        <f>IF(ISBLANK(No_DaftarKump),"",No_DaftarKump)</f>
        <v/>
      </c>
    </row>
    <row r="9" spans="2:18" ht="5.0999999999999996" customHeight="1"/>
    <row r="10" spans="2:18">
      <c r="B10" s="168" t="s">
        <v>0</v>
      </c>
      <c r="C10" s="168"/>
      <c r="D10" s="168"/>
      <c r="E10" s="169" t="str">
        <f>IF(ISBLANK(PPM_Daerah),"",PPM_Daerah)</f>
        <v/>
      </c>
      <c r="F10" s="169"/>
      <c r="G10" s="169"/>
      <c r="H10" s="169"/>
      <c r="I10" s="169"/>
    </row>
    <row r="11" spans="2:18" ht="5.0999999999999996" customHeight="1"/>
    <row r="12" spans="2:18" ht="12.75" customHeight="1">
      <c r="B12" s="171" t="s">
        <v>236</v>
      </c>
      <c r="C12" s="172"/>
      <c r="D12" s="172"/>
      <c r="E12" s="164" t="str">
        <f>IF(ISBLANK(Nama_Sek),"",Nama_Sek)</f>
        <v/>
      </c>
      <c r="F12" s="164"/>
      <c r="G12" s="164"/>
      <c r="H12" s="164"/>
      <c r="I12" s="164"/>
      <c r="J12" s="164"/>
      <c r="K12" s="164"/>
      <c r="L12" s="164"/>
      <c r="M12" s="164"/>
      <c r="N12" s="39"/>
      <c r="O12" s="40" t="s">
        <v>85</v>
      </c>
      <c r="P12" s="170" t="str">
        <f>IF(ISBLANK(Tel_Kump),"",Tel_Kump)</f>
        <v/>
      </c>
      <c r="Q12" s="170"/>
    </row>
    <row r="13" spans="2:18">
      <c r="B13" s="172"/>
      <c r="C13" s="172"/>
      <c r="D13" s="172"/>
      <c r="E13" s="164"/>
      <c r="F13" s="164"/>
      <c r="G13" s="164"/>
      <c r="H13" s="164"/>
      <c r="I13" s="164"/>
      <c r="J13" s="164"/>
      <c r="K13" s="164"/>
      <c r="L13" s="164"/>
      <c r="M13" s="164"/>
      <c r="N13" s="39"/>
      <c r="O13" s="39"/>
    </row>
    <row r="14" spans="2:18">
      <c r="B14" s="172"/>
      <c r="C14" s="172"/>
      <c r="D14" s="172"/>
      <c r="E14" s="164"/>
      <c r="F14" s="164"/>
      <c r="G14" s="164"/>
      <c r="H14" s="164"/>
      <c r="I14" s="164"/>
      <c r="J14" s="164"/>
      <c r="K14" s="164"/>
      <c r="L14" s="164"/>
      <c r="M14" s="164"/>
      <c r="N14" s="39"/>
      <c r="O14" s="137" t="s">
        <v>292</v>
      </c>
      <c r="P14" s="169" t="str">
        <f>IF(ISBLANK(Faks_Kump),"",Faks_Kump)</f>
        <v/>
      </c>
      <c r="Q14" s="169"/>
    </row>
    <row r="15" spans="2:18" ht="5.0999999999999996" customHeight="1"/>
    <row r="16" spans="2:18" ht="12.75" customHeight="1">
      <c r="B16" s="168" t="s">
        <v>81</v>
      </c>
      <c r="C16" s="168"/>
      <c r="D16" s="168"/>
      <c r="E16" s="164" t="str">
        <f>IF(ISBLANK(Alamat_1),"",Alamat_1)</f>
        <v/>
      </c>
      <c r="F16" s="164"/>
      <c r="G16" s="164"/>
      <c r="H16" s="164"/>
      <c r="I16" s="164"/>
      <c r="J16" s="164"/>
      <c r="K16" s="164"/>
      <c r="L16" s="164"/>
      <c r="M16" s="164"/>
      <c r="N16" s="39"/>
    </row>
    <row r="17" spans="2:18" ht="12.75" customHeight="1">
      <c r="B17" s="36"/>
      <c r="C17" s="36"/>
      <c r="D17" s="36"/>
      <c r="E17" s="164" t="str">
        <f>IF(ISBLANK(Alamat_2),"",Alamat_2)</f>
        <v/>
      </c>
      <c r="F17" s="164"/>
      <c r="G17" s="164"/>
      <c r="H17" s="164"/>
      <c r="I17" s="164"/>
      <c r="J17" s="164"/>
      <c r="K17" s="164"/>
      <c r="L17" s="164"/>
      <c r="M17" s="164"/>
      <c r="N17" s="39"/>
      <c r="O17" s="40" t="s">
        <v>147</v>
      </c>
      <c r="P17" s="37" t="str">
        <f>IF(ISBLANK(Emel_Kump),"",Emel_Kump)</f>
        <v/>
      </c>
    </row>
    <row r="18" spans="2:18">
      <c r="E18" s="164" t="str">
        <f>IF(ISBLANK(Alamat_3),"",Alamat_3)</f>
        <v/>
      </c>
      <c r="F18" s="164"/>
      <c r="G18" s="164"/>
      <c r="H18" s="164"/>
      <c r="I18" s="164"/>
      <c r="J18" s="164"/>
      <c r="K18" s="164"/>
      <c r="L18" s="164"/>
      <c r="M18" s="164"/>
      <c r="N18" s="39"/>
      <c r="O18" s="41"/>
    </row>
    <row r="19" spans="2:18" ht="5.0999999999999996" customHeight="1">
      <c r="E19" s="41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2:18" ht="12.75" customHeight="1">
      <c r="B20" s="160" t="s">
        <v>61</v>
      </c>
      <c r="C20" s="160"/>
      <c r="D20" s="160"/>
      <c r="E20" s="38" t="str">
        <f>IF(ISBLANK(Poskod),"",Poskod)</f>
        <v/>
      </c>
      <c r="F20" s="161" t="s">
        <v>84</v>
      </c>
      <c r="G20" s="161"/>
      <c r="H20" s="155" t="str">
        <f>IF(ISBLANK(Bandar),"",Bandar)</f>
        <v/>
      </c>
      <c r="I20" s="155"/>
      <c r="J20" s="155"/>
      <c r="K20" s="155"/>
      <c r="L20" s="155"/>
      <c r="M20" s="39"/>
      <c r="O20" s="40" t="s">
        <v>60</v>
      </c>
      <c r="P20" s="155" t="str">
        <f>IF(ISBLANK(Negeri),"",Negeri)</f>
        <v/>
      </c>
      <c r="Q20" s="155"/>
      <c r="R20" s="155"/>
    </row>
    <row r="21" spans="2:18" ht="5.0999999999999996" customHeight="1"/>
    <row r="22" spans="2:18">
      <c r="B22" s="159" t="s">
        <v>46</v>
      </c>
      <c r="C22" s="159" t="s">
        <v>72</v>
      </c>
      <c r="D22" s="159"/>
      <c r="E22" s="159"/>
      <c r="F22" s="167" t="s">
        <v>67</v>
      </c>
      <c r="G22" s="167"/>
      <c r="H22" s="167"/>
      <c r="I22" s="167"/>
      <c r="J22" s="167"/>
      <c r="K22" s="167"/>
      <c r="L22" s="167"/>
      <c r="M22" s="167"/>
      <c r="N22" s="167"/>
      <c r="O22" s="167"/>
      <c r="P22" s="165" t="s">
        <v>69</v>
      </c>
      <c r="Q22" s="165" t="s">
        <v>70</v>
      </c>
      <c r="R22" s="165" t="s">
        <v>71</v>
      </c>
    </row>
    <row r="23" spans="2:18">
      <c r="B23" s="159"/>
      <c r="C23" s="159"/>
      <c r="D23" s="159"/>
      <c r="E23" s="159"/>
      <c r="F23" s="166" t="s">
        <v>17</v>
      </c>
      <c r="G23" s="166"/>
      <c r="H23" s="166" t="s">
        <v>18</v>
      </c>
      <c r="I23" s="166"/>
      <c r="J23" s="166" t="s">
        <v>19</v>
      </c>
      <c r="K23" s="166"/>
      <c r="L23" s="166" t="s">
        <v>22</v>
      </c>
      <c r="M23" s="166"/>
      <c r="N23" s="166" t="s">
        <v>66</v>
      </c>
      <c r="O23" s="166"/>
      <c r="P23" s="165"/>
      <c r="Q23" s="165"/>
      <c r="R23" s="165"/>
    </row>
    <row r="24" spans="2:18">
      <c r="B24" s="159"/>
      <c r="C24" s="159"/>
      <c r="D24" s="159"/>
      <c r="E24" s="159"/>
      <c r="F24" s="43" t="s">
        <v>64</v>
      </c>
      <c r="G24" s="43" t="s">
        <v>65</v>
      </c>
      <c r="H24" s="43" t="s">
        <v>64</v>
      </c>
      <c r="I24" s="43" t="s">
        <v>65</v>
      </c>
      <c r="J24" s="43" t="s">
        <v>64</v>
      </c>
      <c r="K24" s="43" t="s">
        <v>65</v>
      </c>
      <c r="L24" s="43" t="s">
        <v>64</v>
      </c>
      <c r="M24" s="43" t="s">
        <v>65</v>
      </c>
      <c r="N24" s="43" t="s">
        <v>64</v>
      </c>
      <c r="O24" s="43" t="s">
        <v>65</v>
      </c>
      <c r="P24" s="165"/>
      <c r="Q24" s="165"/>
      <c r="R24" s="44" t="s">
        <v>68</v>
      </c>
    </row>
    <row r="25" spans="2:18" ht="32.1" customHeight="1">
      <c r="B25" s="45">
        <v>1</v>
      </c>
      <c r="C25" s="150" t="s">
        <v>249</v>
      </c>
      <c r="D25" s="162"/>
      <c r="E25" s="163"/>
      <c r="F25" s="45">
        <f>SUMPRODUCT((PemimpinJantina="LELAKI")*(PemimpinKaum="MELAYU")*((PANGKAT1="Ahli Biasa")+(PANGKAT1="Ahli Majlis")))</f>
        <v>0</v>
      </c>
      <c r="G25" s="45">
        <f>SUMPRODUCT((PemimpinJantina="PEREMPUAN")*(PemimpinKaum="MELAYU")*((PANGKAT1="Ahli Biasa")+(PANGKAT1="Ahli Majlis")))</f>
        <v>0</v>
      </c>
      <c r="H25" s="45">
        <f>SUMPRODUCT((PemimpinJantina="LELAKI")*(PemimpinKaum="CINA")*((PANGKAT1="Ahli Biasa")+(PANGKAT1="Ahli Majlis")))</f>
        <v>0</v>
      </c>
      <c r="I25" s="45">
        <f>SUMPRODUCT((PemimpinJantina="PEREMPUAN")*(PemimpinKaum="CINA")*((PANGKAT1="Ahli Biasa")+(PANGKAT1="Ahli Majlis")))</f>
        <v>0</v>
      </c>
      <c r="J25" s="45">
        <f>SUMPRODUCT((PemimpinJantina="LELAKI")*(PemimpinKaum="INDIA")*((PANGKAT1="Ahli Biasa")+(PANGKAT1="Ahli Majlis")))</f>
        <v>0</v>
      </c>
      <c r="K25" s="45">
        <f>SUMPRODUCT((PemimpinJantina="PEREMPUAN")*(PemimpinKaum="INDIA")*((PANGKAT1="Ahli Biasa")+(PANGKAT1="Ahli Majlis")))</f>
        <v>0</v>
      </c>
      <c r="L25" s="45">
        <f>SUMPRODUCT((PemimpinJantina="LELAKI")*(PemimpinKaum="LAIN-LAIN")*((PANGKAT1="Ahli Biasa")+(PANGKAT1="Ahli Majlis")))+SUMPRODUCT((PemimpinJantina="LELAKI")*(PemimpinKaum="KADAZAN")*((PANGKAT1="Ahli Biasa")+(PANGKAT1="Ahli Majlis")))+SUMPRODUCT((PemimpinJantina="LELAKI")*(PemimpinKaum="DAYAK")*((PANGKAT1="Ahli Biasa")+(PANGKAT1="Ahli Majlis")))</f>
        <v>0</v>
      </c>
      <c r="M25" s="45">
        <f>SUMPRODUCT((PemimpinJantina="PEREMPUAN")*(PemimpinKaum="LAIN-LAIN")*((PANGKAT1="Ahli Biasa")+(PANGKAT1="Ahli Majlis")))+SUMPRODUCT((PemimpinJantina="PEREMPUAN")*(PemimpinKaum="KADAZAN")*((PANGKAT1="Ahli Biasa")+(PANGKAT1="Ahli Majlis")))+SUMPRODUCT((PemimpinJantina="PEREMPUAN")*(PemimpinKaum="DAYAK")*((PANGKAT1="Ahli Biasa")+(PANGKAT1="Ahli Majlis")))</f>
        <v>0</v>
      </c>
      <c r="N25" s="45">
        <f t="shared" ref="N25:N27" si="0">F25+H25+J25+L25</f>
        <v>0</v>
      </c>
      <c r="O25" s="45">
        <f t="shared" ref="O25:O27" si="1">G25+I25+K25+M25</f>
        <v>0</v>
      </c>
      <c r="P25" s="45">
        <f t="shared" ref="P25:P27" si="2">SUM(N25:O25)</f>
        <v>0</v>
      </c>
      <c r="Q25" s="46">
        <v>30</v>
      </c>
      <c r="R25" s="46">
        <f t="shared" ref="R25:R27" si="3">P25*Q25</f>
        <v>0</v>
      </c>
    </row>
    <row r="26" spans="2:18" ht="32.1" customHeight="1">
      <c r="B26" s="45">
        <v>2</v>
      </c>
      <c r="C26" s="150" t="s">
        <v>250</v>
      </c>
      <c r="D26" s="151"/>
      <c r="E26" s="152"/>
      <c r="F26" s="45">
        <f>SUMPRODUCT((PemimpinJantina="LELAKI")*(PemimpinKaum="MELAYU")*(PANGKAT1="Pemimpin"))</f>
        <v>0</v>
      </c>
      <c r="G26" s="45">
        <f>SUMPRODUCT((PemimpinJantina="PEREMPUAN")*(PemimpinKaum="MELAYU")*(PANGKAT1="Pemimpin"))</f>
        <v>0</v>
      </c>
      <c r="H26" s="45">
        <f>SUMPRODUCT((PemimpinJantina="LELAKI")*(PemimpinKaum="CINA")*(PANGKAT1="Pemimpin"))</f>
        <v>0</v>
      </c>
      <c r="I26" s="45">
        <f>SUMPRODUCT((PemimpinJantina="PEREMPUAN")*(PemimpinKaum="CINA")*(PANGKAT1="Pemimpin"))</f>
        <v>0</v>
      </c>
      <c r="J26" s="45">
        <f>SUMPRODUCT((PemimpinJantina="LELAKI")*(PemimpinKaum="INDIA")*(PANGKAT1="Pemimpin"))</f>
        <v>0</v>
      </c>
      <c r="K26" s="45">
        <f>SUMPRODUCT((PemimpinJantina="PEREMPUAN")*(PemimpinKaum="INDIA")*(PANGKAT1="Pemimpin"))</f>
        <v>0</v>
      </c>
      <c r="L26" s="45">
        <f>SUMPRODUCT((PemimpinJantina="LELAKI")*(PemimpinKaum="LAIN-LAIN")*(PANGKAT1="Pemimpin"))+SUMPRODUCT((PemimpinJantina="LELAKI")*(PemimpinKaum="KADAZAN")*(PANGKAT1="Pemimpin"))+SUMPRODUCT((PemimpinJantina="LELAKI")*(PemimpinKaum="DAYAK")*(PANGKAT1="Pemimpin"))</f>
        <v>0</v>
      </c>
      <c r="M26" s="45">
        <f>SUMPRODUCT((PemimpinJantina="PEREMPUAN")*(PemimpinKaum="LAIN-LAIN")*(PANGKAT1="Pemimpin"))+SUMPRODUCT((PemimpinJantina="PEREMPUAN")*(PemimpinKaum="KADAZAN")*(PANGKAT1="Pemimpin"))+SUMPRODUCT((PemimpinJantina="PEREMPUAN")*(PemimpinKaum="DAYAK")*(PANGKAT1="Pemimpin"))</f>
        <v>0</v>
      </c>
      <c r="N26" s="45">
        <f t="shared" si="0"/>
        <v>0</v>
      </c>
      <c r="O26" s="45">
        <f t="shared" si="1"/>
        <v>0</v>
      </c>
      <c r="P26" s="45">
        <f t="shared" si="2"/>
        <v>0</v>
      </c>
      <c r="Q26" s="46">
        <v>30</v>
      </c>
      <c r="R26" s="46">
        <f t="shared" si="3"/>
        <v>0</v>
      </c>
    </row>
    <row r="27" spans="2:18" ht="32.1" customHeight="1">
      <c r="B27" s="45">
        <v>3</v>
      </c>
      <c r="C27" s="150" t="s">
        <v>251</v>
      </c>
      <c r="D27" s="151"/>
      <c r="E27" s="152"/>
      <c r="F27" s="45">
        <f>SUMPRODUCT((PemimpinJantina="LELAKI")*(PemimpinKaum="MELAYU")*(PANGKAT1="Pen. Pemimpin"))</f>
        <v>0</v>
      </c>
      <c r="G27" s="45">
        <f>SUMPRODUCT((PemimpinJantina="PEREMPUAN")*(PemimpinKaum="MELAYU")*(PANGKAT1="Pen. Pemimpin"))</f>
        <v>0</v>
      </c>
      <c r="H27" s="45">
        <f>SUMPRODUCT((PemimpinJantina="LELAKI")*(PemimpinKaum="CINA")*(PANGKAT1="Pen. Pemimpin"))</f>
        <v>0</v>
      </c>
      <c r="I27" s="45">
        <f>SUMPRODUCT((PemimpinJantina="PEREMPUAN")*(PemimpinKaum="CINA")*(PANGKAT1="Pen. Pemimpin"))</f>
        <v>0</v>
      </c>
      <c r="J27" s="45">
        <f>SUMPRODUCT((PemimpinJantina="LELAKI")*(PemimpinKaum="INDIA")*(PANGKAT1="Pen. Pemimpin"))</f>
        <v>0</v>
      </c>
      <c r="K27" s="45">
        <f>SUMPRODUCT((PemimpinJantina="PEREMPUAN")*(PemimpinKaum="INDIA")*(PANGKAT1="Pen. Pemimpin"))</f>
        <v>0</v>
      </c>
      <c r="L27" s="45">
        <f>SUMPRODUCT((PemimpinJantina="LELAKI")*(PemimpinKaum="LAIN-LAIN")*(PANGKAT1="Pen. Pemimpin"))+SUMPRODUCT((PemimpinJantina="LELAKI")*(PemimpinKaum="KADAZAN")*(PANGKAT1="Pen. Pemimpin"))+SUMPRODUCT((PemimpinJantina="LELAKI")*(PemimpinKaum="DAYAK")*(PANGKAT1="Pen. Pemimpin"))</f>
        <v>0</v>
      </c>
      <c r="M27" s="45">
        <f>SUMPRODUCT((PemimpinJantina="PEREMPUAN")*(PemimpinKaum="LAIN-LAIN")*(PANGKAT1="Pen. Pemimpin"))+SUMPRODUCT((PemimpinJantina="PEREMPUAN")*(PemimpinKaum="KADAZAN")*(PANGKAT1="Pen. Pemimpin"))+SUMPRODUCT((PemimpinJantina="PEREMPUAN")*(PemimpinKaum="DAYAK")*(PANGKAT1="Pen. Pemimpin"))</f>
        <v>0</v>
      </c>
      <c r="N27" s="45">
        <f t="shared" si="0"/>
        <v>0</v>
      </c>
      <c r="O27" s="45">
        <f t="shared" si="1"/>
        <v>0</v>
      </c>
      <c r="P27" s="45">
        <f t="shared" si="2"/>
        <v>0</v>
      </c>
      <c r="Q27" s="46">
        <v>30</v>
      </c>
      <c r="R27" s="46">
        <f t="shared" si="3"/>
        <v>0</v>
      </c>
    </row>
    <row r="28" spans="2:18" ht="32.1" customHeight="1">
      <c r="B28" s="45">
        <v>4</v>
      </c>
      <c r="C28" s="153" t="s">
        <v>90</v>
      </c>
      <c r="D28" s="153"/>
      <c r="E28" s="153"/>
      <c r="F28" s="45">
        <f>SUMPRODUCT((PengakapJantina="LELAKI")*(PengakapKaum="MELAYU"))</f>
        <v>0</v>
      </c>
      <c r="G28" s="45">
        <f>SUMPRODUCT((PengakapJantina="PEREMPUAN")*(PengakapKaum="MELAYU"))</f>
        <v>0</v>
      </c>
      <c r="H28" s="45">
        <f>SUMPRODUCT((PengakapJantina="LELAKI")*(PengakapKaum="CINA"))</f>
        <v>0</v>
      </c>
      <c r="I28" s="45">
        <f>SUMPRODUCT((PengakapJantina="PEREMPUAN")*(PengakapKaum="CINA"))</f>
        <v>0</v>
      </c>
      <c r="J28" s="45">
        <f>SUMPRODUCT((PengakapJantina="LELAKI")*(PengakapKaum="INDIA"))</f>
        <v>0</v>
      </c>
      <c r="K28" s="45">
        <f>SUMPRODUCT((PengakapJantina="PEREMPUAN")*(PengakapKaum="INDIA"))</f>
        <v>0</v>
      </c>
      <c r="L28" s="45">
        <f>SUMPRODUCT((PengakapJantina="LELAKI")*(PengakapKaum="LAIN-LAIN"))+SUMPRODUCT((PengakapJantina="LELAKI")*(PengakapKaum="KADAZAN"))+SUMPRODUCT((PengakapJantina="LELAKI")*(PengakapKaum="DAYAK"))</f>
        <v>0</v>
      </c>
      <c r="M28" s="45">
        <f>SUMPRODUCT((PengakapJantina="PEREMPUAN")*(PengakapKaum="LAIN-LAIN"))+SUMPRODUCT((PengakapJantina="PEREMPUAN")*(PengakapKaum="KADAZAN"))+SUMPRODUCT((PengakapJantina="PEREMPUAN")*(PengakapKaum="DAYAK"))</f>
        <v>0</v>
      </c>
      <c r="N28" s="45">
        <f>F28+H28+J28+L28</f>
        <v>0</v>
      </c>
      <c r="O28" s="45">
        <f>G28+I28+K28+M28</f>
        <v>0</v>
      </c>
      <c r="P28" s="45">
        <f>SUM(N28:O28)</f>
        <v>0</v>
      </c>
      <c r="Q28" s="46">
        <v>10</v>
      </c>
      <c r="R28" s="46">
        <f>P28*Q28</f>
        <v>0</v>
      </c>
    </row>
    <row r="29" spans="2:18" ht="32.1" customHeight="1">
      <c r="B29" s="159" t="s">
        <v>75</v>
      </c>
      <c r="C29" s="159"/>
      <c r="D29" s="159"/>
      <c r="E29" s="159"/>
      <c r="F29" s="42">
        <f t="shared" ref="F29:P29" si="4">SUM(F25:F28)</f>
        <v>0</v>
      </c>
      <c r="G29" s="42">
        <f t="shared" si="4"/>
        <v>0</v>
      </c>
      <c r="H29" s="42">
        <f t="shared" si="4"/>
        <v>0</v>
      </c>
      <c r="I29" s="42">
        <f t="shared" si="4"/>
        <v>0</v>
      </c>
      <c r="J29" s="42">
        <f t="shared" si="4"/>
        <v>0</v>
      </c>
      <c r="K29" s="42">
        <f t="shared" si="4"/>
        <v>0</v>
      </c>
      <c r="L29" s="42">
        <f t="shared" si="4"/>
        <v>0</v>
      </c>
      <c r="M29" s="42">
        <f t="shared" si="4"/>
        <v>0</v>
      </c>
      <c r="N29" s="42">
        <f t="shared" si="4"/>
        <v>0</v>
      </c>
      <c r="O29" s="42">
        <f t="shared" si="4"/>
        <v>0</v>
      </c>
      <c r="P29" s="42">
        <f t="shared" si="4"/>
        <v>0</v>
      </c>
      <c r="Q29" s="118"/>
      <c r="R29" s="119"/>
    </row>
    <row r="30" spans="2:18" ht="32.1" customHeight="1">
      <c r="B30" s="156" t="s">
        <v>73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8"/>
      <c r="R30" s="47">
        <f>SUM(R25:R29)</f>
        <v>0</v>
      </c>
    </row>
    <row r="31" spans="2:18" ht="5.0999999999999996" customHeight="1"/>
    <row r="32" spans="2:18" s="48" customFormat="1" ht="12">
      <c r="B32" s="48" t="s">
        <v>297</v>
      </c>
      <c r="N32" s="154"/>
      <c r="O32" s="154"/>
      <c r="P32" s="91"/>
      <c r="Q32" s="140"/>
      <c r="R32" s="140"/>
    </row>
    <row r="33" spans="2:18" s="48" customFormat="1" ht="11.4">
      <c r="B33" s="49" t="s">
        <v>74</v>
      </c>
      <c r="P33" s="91"/>
    </row>
    <row r="34" spans="2:18" ht="6" customHeight="1"/>
    <row r="35" spans="2:18" s="48" customFormat="1" ht="11.4">
      <c r="B35" s="50"/>
      <c r="C35" s="116" t="s">
        <v>76</v>
      </c>
    </row>
    <row r="36" spans="2:18" s="48" customFormat="1" ht="5.0999999999999996" customHeight="1"/>
    <row r="37" spans="2:18" s="48" customFormat="1" ht="11.4">
      <c r="B37" s="50"/>
      <c r="C37" s="116" t="s">
        <v>252</v>
      </c>
    </row>
    <row r="39" spans="2:18">
      <c r="I39" s="23"/>
      <c r="J39" s="23"/>
      <c r="K39" s="23"/>
      <c r="L39" s="23"/>
      <c r="M39" s="23"/>
      <c r="O39" s="51"/>
      <c r="P39" s="51"/>
      <c r="Q39" s="51"/>
      <c r="R39" s="51"/>
    </row>
    <row r="40" spans="2:18">
      <c r="O40" s="23" t="s">
        <v>256</v>
      </c>
    </row>
    <row r="41" spans="2:18">
      <c r="B41" s="19" t="s">
        <v>77</v>
      </c>
      <c r="D41" s="51"/>
      <c r="E41" s="51"/>
    </row>
    <row r="42" spans="2:18" ht="9.9" customHeight="1"/>
    <row r="43" spans="2:18">
      <c r="B43" s="117" t="s">
        <v>298</v>
      </c>
      <c r="O43" s="19" t="s">
        <v>78</v>
      </c>
    </row>
    <row r="44" spans="2:18">
      <c r="B44" s="91" t="s">
        <v>260</v>
      </c>
    </row>
    <row r="45" spans="2:18">
      <c r="B45" s="91"/>
    </row>
  </sheetData>
  <sheetProtection algorithmName="SHA-512" hashValue="kOvdD91cu4gTAQCFVFNno8LN+gEM4cB4i3OmlBcEhfoJa+Qsee1PGVQEiQ8mTVKJ/v4wPBxlp6oNd53/U3afSg==" saltValue="VlGMtbJyklfhZ/ZOCAPTnA==" spinCount="100000" sheet="1" formatCells="0" formatColumns="0" formatRows="0" insertColumns="0" insertRows="0" insertHyperlinks="0" deleteColumns="0" deleteRows="0" sort="0" autoFilter="0" pivotTables="0"/>
  <customSheetViews>
    <customSheetView guid="{D9EA3246-7C78-4891-BAB3-776526ADD708}" showGridLines="0" showRowCol="0">
      <selection activeCell="P30" sqref="P30:P31"/>
      <pageMargins left="0.3" right="0.4" top="0.4" bottom="0.4" header="0.5" footer="0.5"/>
      <printOptions horizontalCentered="1"/>
      <pageSetup paperSize="9" orientation="landscape" r:id="rId1"/>
      <headerFooter alignWithMargins="0"/>
    </customSheetView>
  </customSheetViews>
  <mergeCells count="34">
    <mergeCell ref="P12:Q12"/>
    <mergeCell ref="P14:Q14"/>
    <mergeCell ref="B12:D14"/>
    <mergeCell ref="B16:D16"/>
    <mergeCell ref="E12:M14"/>
    <mergeCell ref="E16:M16"/>
    <mergeCell ref="B8:D8"/>
    <mergeCell ref="B10:D10"/>
    <mergeCell ref="E8:I8"/>
    <mergeCell ref="E10:I10"/>
    <mergeCell ref="E17:M17"/>
    <mergeCell ref="E18:M18"/>
    <mergeCell ref="P22:P24"/>
    <mergeCell ref="F23:G23"/>
    <mergeCell ref="H23:I23"/>
    <mergeCell ref="P20:R20"/>
    <mergeCell ref="R22:R23"/>
    <mergeCell ref="J23:K23"/>
    <mergeCell ref="L23:M23"/>
    <mergeCell ref="N23:O23"/>
    <mergeCell ref="F22:O22"/>
    <mergeCell ref="Q22:Q24"/>
    <mergeCell ref="C27:E27"/>
    <mergeCell ref="C26:E26"/>
    <mergeCell ref="C28:E28"/>
    <mergeCell ref="N32:O32"/>
    <mergeCell ref="H20:L20"/>
    <mergeCell ref="B30:Q30"/>
    <mergeCell ref="B29:E29"/>
    <mergeCell ref="B22:B24"/>
    <mergeCell ref="C22:E24"/>
    <mergeCell ref="B20:D20"/>
    <mergeCell ref="F20:G20"/>
    <mergeCell ref="C25:E25"/>
  </mergeCells>
  <phoneticPr fontId="0" type="noConversion"/>
  <printOptions horizontalCentered="1"/>
  <pageMargins left="0.3" right="0.4" top="0.4" bottom="0.4" header="0.5" footer="0.5"/>
  <pageSetup paperSize="9" scale="85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67"/>
  <sheetViews>
    <sheetView topLeftCell="A41" workbookViewId="0">
      <selection activeCell="D36" sqref="D36"/>
    </sheetView>
  </sheetViews>
  <sheetFormatPr defaultColWidth="9.109375" defaultRowHeight="13.2"/>
  <cols>
    <col min="1" max="1" width="15.88671875" style="19" customWidth="1"/>
    <col min="2" max="2" width="11" style="19" customWidth="1"/>
    <col min="3" max="16384" width="9.109375" style="19"/>
  </cols>
  <sheetData>
    <row r="1" spans="1:2">
      <c r="A1" s="19" t="s">
        <v>11</v>
      </c>
      <c r="B1" s="60">
        <v>41730</v>
      </c>
    </row>
    <row r="2" spans="1:2">
      <c r="A2" s="19" t="s">
        <v>10</v>
      </c>
      <c r="B2" s="61">
        <v>2</v>
      </c>
    </row>
    <row r="4" spans="1:2">
      <c r="A4" s="62" t="s">
        <v>12</v>
      </c>
    </row>
    <row r="6" spans="1:2">
      <c r="A6" s="63" t="s">
        <v>13</v>
      </c>
    </row>
    <row r="7" spans="1:2">
      <c r="A7" s="19" t="s">
        <v>14</v>
      </c>
    </row>
    <row r="8" spans="1:2">
      <c r="A8" s="19" t="s">
        <v>15</v>
      </c>
    </row>
    <row r="11" spans="1:2">
      <c r="A11" s="63" t="s">
        <v>16</v>
      </c>
    </row>
    <row r="12" spans="1:2">
      <c r="A12" s="19" t="s">
        <v>17</v>
      </c>
    </row>
    <row r="13" spans="1:2">
      <c r="A13" s="19" t="s">
        <v>18</v>
      </c>
    </row>
    <row r="14" spans="1:2">
      <c r="A14" s="19" t="s">
        <v>19</v>
      </c>
    </row>
    <row r="15" spans="1:2">
      <c r="A15" s="19" t="s">
        <v>20</v>
      </c>
    </row>
    <row r="16" spans="1:2">
      <c r="A16" s="19" t="s">
        <v>21</v>
      </c>
    </row>
    <row r="17" spans="1:1">
      <c r="A17" s="19" t="s">
        <v>22</v>
      </c>
    </row>
    <row r="20" spans="1:1">
      <c r="A20" s="63" t="s">
        <v>48</v>
      </c>
    </row>
    <row r="21" spans="1:1">
      <c r="A21" s="19" t="s">
        <v>23</v>
      </c>
    </row>
    <row r="22" spans="1:1">
      <c r="A22" s="19" t="s">
        <v>25</v>
      </c>
    </row>
    <row r="23" spans="1:1">
      <c r="A23" s="19" t="s">
        <v>26</v>
      </c>
    </row>
    <row r="24" spans="1:1">
      <c r="A24" s="19" t="s">
        <v>24</v>
      </c>
    </row>
    <row r="25" spans="1:1">
      <c r="A25" s="19" t="s">
        <v>39</v>
      </c>
    </row>
    <row r="26" spans="1:1">
      <c r="A26" s="19" t="s">
        <v>35</v>
      </c>
    </row>
    <row r="27" spans="1:1">
      <c r="A27" s="19" t="s">
        <v>37</v>
      </c>
    </row>
    <row r="28" spans="1:1">
      <c r="A28" s="19" t="s">
        <v>34</v>
      </c>
    </row>
    <row r="29" spans="1:1">
      <c r="A29" s="19" t="s">
        <v>29</v>
      </c>
    </row>
    <row r="30" spans="1:1">
      <c r="A30" s="19" t="s">
        <v>30</v>
      </c>
    </row>
    <row r="31" spans="1:1">
      <c r="A31" s="19" t="s">
        <v>31</v>
      </c>
    </row>
    <row r="32" spans="1:1">
      <c r="A32" s="19" t="s">
        <v>36</v>
      </c>
    </row>
    <row r="33" spans="1:1">
      <c r="A33" s="19" t="s">
        <v>27</v>
      </c>
    </row>
    <row r="34" spans="1:1">
      <c r="A34" s="19" t="s">
        <v>38</v>
      </c>
    </row>
    <row r="35" spans="1:1">
      <c r="A35" s="19" t="s">
        <v>28</v>
      </c>
    </row>
    <row r="36" spans="1:1">
      <c r="A36" s="19" t="s">
        <v>33</v>
      </c>
    </row>
    <row r="37" spans="1:1">
      <c r="A37" s="19" t="s">
        <v>32</v>
      </c>
    </row>
    <row r="38" spans="1:1">
      <c r="A38" s="19" t="s">
        <v>47</v>
      </c>
    </row>
    <row r="40" spans="1:1">
      <c r="A40" s="63" t="s">
        <v>52</v>
      </c>
    </row>
    <row r="41" spans="1:1">
      <c r="A41" s="23" t="s">
        <v>217</v>
      </c>
    </row>
    <row r="42" spans="1:1">
      <c r="A42" s="23" t="s">
        <v>218</v>
      </c>
    </row>
    <row r="43" spans="1:1">
      <c r="A43" s="23" t="s">
        <v>219</v>
      </c>
    </row>
    <row r="44" spans="1:1">
      <c r="A44" s="23" t="s">
        <v>220</v>
      </c>
    </row>
    <row r="45" spans="1:1">
      <c r="A45" s="23" t="s">
        <v>221</v>
      </c>
    </row>
    <row r="47" spans="1:1">
      <c r="A47" s="63" t="s">
        <v>82</v>
      </c>
    </row>
    <row r="48" spans="1:1">
      <c r="A48" s="19" t="s">
        <v>23</v>
      </c>
    </row>
    <row r="49" spans="1:1">
      <c r="A49" s="19" t="s">
        <v>25</v>
      </c>
    </row>
    <row r="50" spans="1:1">
      <c r="A50" s="19" t="s">
        <v>26</v>
      </c>
    </row>
    <row r="51" spans="1:1">
      <c r="A51" s="19" t="s">
        <v>24</v>
      </c>
    </row>
    <row r="52" spans="1:1">
      <c r="A52" s="19" t="s">
        <v>39</v>
      </c>
    </row>
    <row r="53" spans="1:1">
      <c r="A53" s="19" t="s">
        <v>35</v>
      </c>
    </row>
    <row r="54" spans="1:1">
      <c r="A54" s="19" t="s">
        <v>37</v>
      </c>
    </row>
    <row r="55" spans="1:1">
      <c r="A55" s="19" t="s">
        <v>34</v>
      </c>
    </row>
    <row r="56" spans="1:1">
      <c r="A56" s="19" t="s">
        <v>29</v>
      </c>
    </row>
    <row r="57" spans="1:1">
      <c r="A57" s="19" t="s">
        <v>30</v>
      </c>
    </row>
    <row r="58" spans="1:1">
      <c r="A58" s="19" t="s">
        <v>31</v>
      </c>
    </row>
    <row r="59" spans="1:1">
      <c r="A59" s="19" t="s">
        <v>36</v>
      </c>
    </row>
    <row r="60" spans="1:1">
      <c r="A60" s="19" t="s">
        <v>27</v>
      </c>
    </row>
    <row r="61" spans="1:1">
      <c r="A61" s="19" t="s">
        <v>38</v>
      </c>
    </row>
    <row r="62" spans="1:1">
      <c r="A62" s="19" t="s">
        <v>28</v>
      </c>
    </row>
    <row r="63" spans="1:1">
      <c r="A63" s="19" t="s">
        <v>83</v>
      </c>
    </row>
    <row r="65" spans="1:1">
      <c r="A65" s="63" t="s">
        <v>86</v>
      </c>
    </row>
    <row r="66" spans="1:1">
      <c r="A66" s="19" t="s">
        <v>88</v>
      </c>
    </row>
    <row r="67" spans="1:1">
      <c r="A67" s="19" t="s">
        <v>89</v>
      </c>
    </row>
  </sheetData>
  <sheetProtection selectLockedCells="1" selectUnlockedCells="1"/>
  <customSheetViews>
    <customSheetView guid="{D9EA3246-7C78-4891-BAB3-776526ADD708}" state="hidden">
      <selection activeCell="E20" sqref="E20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20"/>
  <sheetViews>
    <sheetView workbookViewId="0">
      <selection activeCell="D11" sqref="D11"/>
    </sheetView>
  </sheetViews>
  <sheetFormatPr defaultRowHeight="13.2"/>
  <sheetData>
    <row r="1" spans="1:1" ht="14.4">
      <c r="A1" s="84" t="s">
        <v>199</v>
      </c>
    </row>
    <row r="2" spans="1:1" ht="14.4">
      <c r="A2" s="84" t="s">
        <v>200</v>
      </c>
    </row>
    <row r="3" spans="1:1" ht="14.4">
      <c r="A3" s="84" t="s">
        <v>201</v>
      </c>
    </row>
    <row r="4" spans="1:1" ht="14.4">
      <c r="A4" s="84" t="s">
        <v>202</v>
      </c>
    </row>
    <row r="5" spans="1:1" ht="14.4">
      <c r="A5" s="84" t="s">
        <v>203</v>
      </c>
    </row>
    <row r="6" spans="1:1" ht="14.4">
      <c r="A6" s="84" t="s">
        <v>265</v>
      </c>
    </row>
    <row r="7" spans="1:1" ht="14.4">
      <c r="A7" s="84" t="s">
        <v>204</v>
      </c>
    </row>
    <row r="12" spans="1:1" ht="14.4">
      <c r="A12" s="84" t="s">
        <v>196</v>
      </c>
    </row>
    <row r="13" spans="1:1" ht="14.4">
      <c r="A13" s="84" t="s">
        <v>244</v>
      </c>
    </row>
    <row r="14" spans="1:1" ht="14.4">
      <c r="A14" s="84" t="s">
        <v>197</v>
      </c>
    </row>
    <row r="15" spans="1:1" ht="14.4">
      <c r="A15" s="84" t="s">
        <v>198</v>
      </c>
    </row>
    <row r="19" spans="1:1">
      <c r="A19" s="87" t="s">
        <v>205</v>
      </c>
    </row>
    <row r="20" spans="1:1">
      <c r="A20" s="87" t="s">
        <v>206</v>
      </c>
    </row>
  </sheetData>
  <dataConsolidate/>
  <customSheetViews>
    <customSheetView guid="{D9EA3246-7C78-4891-BAB3-776526ADD708}" state="hidden">
      <selection activeCell="C8" sqref="C8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37</vt:i4>
      </vt:variant>
    </vt:vector>
  </HeadingPairs>
  <TitlesOfParts>
    <vt:vector size="44" baseType="lpstr">
      <vt:lpstr>Arahan</vt:lpstr>
      <vt:lpstr>Kump</vt:lpstr>
      <vt:lpstr>Pemimpin</vt:lpstr>
      <vt:lpstr>Kelana</vt:lpstr>
      <vt:lpstr>Borang</vt:lpstr>
      <vt:lpstr>Data</vt:lpstr>
      <vt:lpstr>Sheet1</vt:lpstr>
      <vt:lpstr>Alamat_1</vt:lpstr>
      <vt:lpstr>Alamat_2</vt:lpstr>
      <vt:lpstr>Alamat_3</vt:lpstr>
      <vt:lpstr>Bandar</vt:lpstr>
      <vt:lpstr>Daerah</vt:lpstr>
      <vt:lpstr>DaftarTahunLepas</vt:lpstr>
      <vt:lpstr>Emel_Kump</vt:lpstr>
      <vt:lpstr>Faks_Kump</vt:lpstr>
      <vt:lpstr>JantinaList</vt:lpstr>
      <vt:lpstr>JenisDaftarList</vt:lpstr>
      <vt:lpstr>JumlahYuran</vt:lpstr>
      <vt:lpstr>KaedahBayarList</vt:lpstr>
      <vt:lpstr>KeturunanList</vt:lpstr>
      <vt:lpstr>Nama_Sek</vt:lpstr>
      <vt:lpstr>Negeri</vt:lpstr>
      <vt:lpstr>Negeri_List</vt:lpstr>
      <vt:lpstr>NegeriList</vt:lpstr>
      <vt:lpstr>No_DaftarKump</vt:lpstr>
      <vt:lpstr>No_Kump</vt:lpstr>
      <vt:lpstr>Pangkat</vt:lpstr>
      <vt:lpstr>PANGKAT1</vt:lpstr>
      <vt:lpstr>PemimpinJantina</vt:lpstr>
      <vt:lpstr>PemimpinKaum</vt:lpstr>
      <vt:lpstr>PengakapJantina</vt:lpstr>
      <vt:lpstr>PengakapKaum</vt:lpstr>
      <vt:lpstr>Poskod</vt:lpstr>
      <vt:lpstr>PPM_Daerah</vt:lpstr>
      <vt:lpstr>PPM_DaftarTahunLepas</vt:lpstr>
      <vt:lpstr>PPM_Negeri</vt:lpstr>
      <vt:lpstr>PPMDaerahList</vt:lpstr>
      <vt:lpstr>PPMNegeriList</vt:lpstr>
      <vt:lpstr>Borang!Print_Area</vt:lpstr>
      <vt:lpstr>Kelana!Print_Area</vt:lpstr>
      <vt:lpstr>Kump!Print_Area</vt:lpstr>
      <vt:lpstr>Kelana!Print_Titles</vt:lpstr>
      <vt:lpstr>Pemimpin!Print_Titles</vt:lpstr>
      <vt:lpstr>Tel_Kump</vt:lpstr>
    </vt:vector>
  </TitlesOfParts>
  <Company>Zonice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Kok Nian</dc:creator>
  <cp:lastModifiedBy>office</cp:lastModifiedBy>
  <cp:lastPrinted>2024-01-01T12:55:17Z</cp:lastPrinted>
  <dcterms:created xsi:type="dcterms:W3CDTF">2008-12-31T02:58:27Z</dcterms:created>
  <dcterms:modified xsi:type="dcterms:W3CDTF">2026-03-13T16:29:58Z</dcterms:modified>
</cp:coreProperties>
</file>